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정지현(D드라이브)\7. 감리자지정\1. 소방(리버뷰)\"/>
    </mc:Choice>
  </mc:AlternateContent>
  <xr:revisionPtr revIDLastSave="0" documentId="13_ncr:1_{57270274-9FF1-4525-BDFE-12A8D71AA6BC}" xr6:coauthVersionLast="36" xr6:coauthVersionMax="47" xr10:uidLastSave="{00000000-0000-0000-0000-000000000000}"/>
  <bookViews>
    <workbookView xWindow="-28920" yWindow="-120" windowWidth="29040" windowHeight="15720" tabRatio="792" xr2:uid="{00000000-000D-0000-FFFF-FFFF00000000}"/>
  </bookViews>
  <sheets>
    <sheet name="사업개요" sheetId="18" r:id="rId1"/>
    <sheet name="갑지(사업비)" sheetId="19" r:id="rId2"/>
    <sheet name="을지(총공사비)" sheetId="20" r:id="rId3"/>
    <sheet name="예정공정표(수정)" sheetId="22" r:id="rId4"/>
  </sheets>
  <definedNames>
    <definedName name="_xlnm.Print_Area" localSheetId="1">'갑지(사업비)'!$A$1:$G$36</definedName>
    <definedName name="_xlnm.Print_Area" localSheetId="0">사업개요!$A$1:$E$30</definedName>
    <definedName name="_xlnm.Print_Area" localSheetId="3">'예정공정표(수정)'!$A$1:$AQ$20</definedName>
    <definedName name="_xlnm.Print_Area" localSheetId="2">'을지(총공사비)'!$A$1:$G$61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8" l="1"/>
  <c r="F60" i="20" l="1"/>
  <c r="F13" i="19" s="1"/>
  <c r="F59" i="20"/>
  <c r="F12" i="19" s="1"/>
  <c r="G60" i="20"/>
  <c r="G59" i="20"/>
  <c r="F57" i="20"/>
  <c r="F58" i="20" s="1"/>
  <c r="D56" i="20"/>
  <c r="D57" i="20" s="1"/>
  <c r="D55" i="20"/>
  <c r="D13" i="19" l="1"/>
  <c r="D12" i="19"/>
  <c r="E13" i="19"/>
  <c r="E12" i="19"/>
  <c r="E51" i="20"/>
  <c r="E50" i="20"/>
  <c r="E49" i="20"/>
  <c r="E48" i="20"/>
  <c r="E47" i="20"/>
  <c r="E46" i="20"/>
  <c r="E45" i="20"/>
  <c r="E44" i="20"/>
  <c r="E43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G13" i="19" l="1"/>
  <c r="G12" i="19"/>
  <c r="D10" i="19"/>
  <c r="F10" i="19" s="1"/>
  <c r="D9" i="19"/>
  <c r="D8" i="19"/>
  <c r="F61" i="20" l="1"/>
  <c r="G54" i="20"/>
  <c r="G53" i="20"/>
  <c r="G58" i="20" s="1"/>
  <c r="F23" i="19"/>
  <c r="F22" i="19"/>
  <c r="F20" i="19"/>
  <c r="F19" i="19"/>
  <c r="F18" i="19"/>
  <c r="F17" i="19"/>
  <c r="F16" i="19"/>
  <c r="F15" i="19"/>
  <c r="G9" i="19"/>
  <c r="G8" i="19"/>
  <c r="F11" i="19" l="1"/>
  <c r="F14" i="19" s="1"/>
  <c r="C29" i="18" s="1"/>
  <c r="C26" i="18" l="1"/>
  <c r="D52" i="20" l="1"/>
  <c r="E18" i="20"/>
  <c r="E42" i="20"/>
  <c r="E52" i="20"/>
  <c r="D7" i="19" l="1"/>
  <c r="E7" i="19" s="1"/>
  <c r="G7" i="19" s="1"/>
  <c r="E58" i="20"/>
  <c r="D42" i="20"/>
  <c r="D6" i="19" l="1"/>
  <c r="E6" i="19" s="1"/>
  <c r="G6" i="19" s="1"/>
  <c r="D21" i="19" l="1"/>
  <c r="F21" i="19"/>
  <c r="F24" i="19" s="1"/>
  <c r="D18" i="20"/>
  <c r="D58" i="20" s="1"/>
  <c r="D5" i="19" l="1"/>
  <c r="D11" i="19" s="1"/>
  <c r="D14" i="19" s="1"/>
  <c r="E5" i="19" l="1"/>
  <c r="E11" i="19" s="1"/>
  <c r="D61" i="20"/>
  <c r="G5" i="19"/>
  <c r="G11" i="19" s="1"/>
  <c r="D24" i="19"/>
  <c r="C25" i="18" s="1"/>
  <c r="C27" i="18"/>
  <c r="E14" i="19" l="1"/>
  <c r="E24" i="19"/>
  <c r="E61" i="20" l="1"/>
  <c r="G61" i="20"/>
  <c r="G24" i="19"/>
  <c r="G14" i="19"/>
</calcChain>
</file>

<file path=xl/sharedStrings.xml><?xml version="1.0" encoding="utf-8"?>
<sst xmlns="http://schemas.openxmlformats.org/spreadsheetml/2006/main" count="192" uniqueCount="174">
  <si>
    <t>【별지 제1호 서식】</t>
    <phoneticPr fontId="2" type="noConversion"/>
  </si>
  <si>
    <t>(단위:천원)</t>
    <phoneticPr fontId="2" type="noConversion"/>
  </si>
  <si>
    <t>구         분</t>
    <phoneticPr fontId="2" type="noConversion"/>
  </si>
  <si>
    <t>건축감리대상</t>
    <phoneticPr fontId="2" type="noConversion"/>
  </si>
  <si>
    <t>타법감리</t>
    <phoneticPr fontId="2" type="noConversion"/>
  </si>
  <si>
    <t>순공사비</t>
    <phoneticPr fontId="2" type="noConversion"/>
  </si>
  <si>
    <t>토목공사</t>
    <phoneticPr fontId="2" type="noConversion"/>
  </si>
  <si>
    <t>공종별 총공사비 구성 현황표</t>
    <phoneticPr fontId="2" type="noConversion"/>
  </si>
  <si>
    <t>전  체</t>
    <phoneticPr fontId="2" type="noConversion"/>
  </si>
  <si>
    <t xml:space="preserve"> 비탈면 보호공사</t>
    <phoneticPr fontId="2" type="noConversion"/>
  </si>
  <si>
    <t xml:space="preserve"> 옹벽공사</t>
    <phoneticPr fontId="2" type="noConversion"/>
  </si>
  <si>
    <t xml:space="preserve"> 공동구공사</t>
    <phoneticPr fontId="2" type="noConversion"/>
  </si>
  <si>
    <t xml:space="preserve"> 지하저수조 및 급수공사</t>
    <phoneticPr fontId="2" type="noConversion"/>
  </si>
  <si>
    <t xml:space="preserve"> 도로포장공사</t>
    <phoneticPr fontId="2" type="noConversion"/>
  </si>
  <si>
    <t xml:space="preserve"> 교통안전시설물공사</t>
    <phoneticPr fontId="2" type="noConversion"/>
  </si>
  <si>
    <t xml:space="preserve"> 철근콘크리트공사</t>
    <phoneticPr fontId="2" type="noConversion"/>
  </si>
  <si>
    <t xml:space="preserve"> 미장공사</t>
    <phoneticPr fontId="2" type="noConversion"/>
  </si>
  <si>
    <t xml:space="preserve"> 단열공사</t>
    <phoneticPr fontId="2" type="noConversion"/>
  </si>
  <si>
    <t xml:space="preserve"> 방수, 방습공사</t>
    <phoneticPr fontId="2" type="noConversion"/>
  </si>
  <si>
    <t xml:space="preserve"> 금속공사</t>
    <phoneticPr fontId="2" type="noConversion"/>
  </si>
  <si>
    <t xml:space="preserve"> 지붕 및 홈통공사</t>
    <phoneticPr fontId="2" type="noConversion"/>
  </si>
  <si>
    <t xml:space="preserve"> 타일공사</t>
    <phoneticPr fontId="2" type="noConversion"/>
  </si>
  <si>
    <t xml:space="preserve"> 도장공사</t>
    <phoneticPr fontId="2" type="noConversion"/>
  </si>
  <si>
    <t xml:space="preserve"> 도배공사</t>
    <phoneticPr fontId="2" type="noConversion"/>
  </si>
  <si>
    <t xml:space="preserve"> 수장공사</t>
    <phoneticPr fontId="2" type="noConversion"/>
  </si>
  <si>
    <t xml:space="preserve"> 주방용구공사</t>
    <phoneticPr fontId="2" type="noConversion"/>
  </si>
  <si>
    <t xml:space="preserve"> 잡공사</t>
    <phoneticPr fontId="2" type="noConversion"/>
  </si>
  <si>
    <t>기계설비
(9개공사)</t>
    <phoneticPr fontId="2" type="noConversion"/>
  </si>
  <si>
    <t xml:space="preserve"> 오배수 및 통기설비공사</t>
    <phoneticPr fontId="2" type="noConversion"/>
  </si>
  <si>
    <t>가. 사업현황</t>
    <phoneticPr fontId="2" type="noConversion"/>
  </si>
  <si>
    <t>구     분</t>
    <phoneticPr fontId="2" type="noConversion"/>
  </si>
  <si>
    <t xml:space="preserve">내         용 </t>
  </si>
  <si>
    <t>비 고</t>
  </si>
  <si>
    <t>설 계 자</t>
    <phoneticPr fontId="2" type="noConversion"/>
  </si>
  <si>
    <t>시 공 사</t>
    <phoneticPr fontId="2" type="noConversion"/>
  </si>
  <si>
    <t>사업개요</t>
    <phoneticPr fontId="2" type="noConversion"/>
  </si>
  <si>
    <t>나.총사업비</t>
  </si>
  <si>
    <t>(단위 : 천원)</t>
  </si>
  <si>
    <t>항     목</t>
  </si>
  <si>
    <t>금           액</t>
  </si>
  <si>
    <t>비  고</t>
  </si>
  <si>
    <t>대   지   비</t>
  </si>
  <si>
    <t>총 공 사 비</t>
  </si>
  <si>
    <t>주택건설공사 감리자 모집에 따른 사업개요</t>
  </si>
  <si>
    <t>총 사 업 비</t>
    <phoneticPr fontId="1" type="noConversion"/>
  </si>
  <si>
    <t>감 리 구 분</t>
    <phoneticPr fontId="1" type="noConversion"/>
  </si>
  <si>
    <t>천원</t>
    <phoneticPr fontId="1" type="noConversion"/>
  </si>
  <si>
    <t>(단위 : 천원)</t>
    <phoneticPr fontId="2" type="noConversion"/>
  </si>
  <si>
    <t>전    체</t>
    <phoneticPr fontId="2" type="noConversion"/>
  </si>
  <si>
    <t>총 공사비</t>
    <phoneticPr fontId="2" type="noConversion"/>
  </si>
  <si>
    <t>건축공사</t>
    <phoneticPr fontId="2" type="noConversion"/>
  </si>
  <si>
    <t>기계설비공사</t>
    <phoneticPr fontId="2" type="noConversion"/>
  </si>
  <si>
    <t>전기공사</t>
    <phoneticPr fontId="2" type="noConversion"/>
  </si>
  <si>
    <t>정보통신공사</t>
    <phoneticPr fontId="2" type="noConversion"/>
  </si>
  <si>
    <t>소방설비공사</t>
    <phoneticPr fontId="2" type="noConversion"/>
  </si>
  <si>
    <t>소       계</t>
    <phoneticPr fontId="2" type="noConversion"/>
  </si>
  <si>
    <t>일반관리비</t>
    <phoneticPr fontId="2" type="noConversion"/>
  </si>
  <si>
    <t>이         윤</t>
    <phoneticPr fontId="2" type="noConversion"/>
  </si>
  <si>
    <t>계</t>
    <phoneticPr fontId="2" type="noConversion"/>
  </si>
  <si>
    <t>간접비</t>
    <phoneticPr fontId="2" type="noConversion"/>
  </si>
  <si>
    <t>설계비</t>
    <phoneticPr fontId="2" type="noConversion"/>
  </si>
  <si>
    <t>감리비</t>
    <phoneticPr fontId="2" type="noConversion"/>
  </si>
  <si>
    <t>분담금 및 부담금</t>
    <phoneticPr fontId="2" type="noConversion"/>
  </si>
  <si>
    <t>보상비</t>
    <phoneticPr fontId="2" type="noConversion"/>
  </si>
  <si>
    <t>대 지 비</t>
    <phoneticPr fontId="2" type="noConversion"/>
  </si>
  <si>
    <t>부가가치세액</t>
    <phoneticPr fontId="2" type="noConversion"/>
  </si>
  <si>
    <t>총사업비 계</t>
    <phoneticPr fontId="2" type="noConversion"/>
  </si>
  <si>
    <t>     2. 일반관리비와 이윤에 대한 정의 및 산정방법은 ‘원가계산에 의한 예정가격작성준칙(회계예규)’에 따름</t>
    <phoneticPr fontId="2" type="noConversion"/>
  </si>
  <si>
    <t>     3. 부가가치세액의 정의와 산정방법은 ‘부가가치세법’에 따름</t>
    <phoneticPr fontId="2" type="noConversion"/>
  </si>
  <si>
    <t>     4. 간접비란 사업비중 총공사비를 제외한 설계비, 감리비, 분양시설경비등 사업비성 경비를 말하며,</t>
    <phoneticPr fontId="2" type="noConversion"/>
  </si>
  <si>
    <t>        ● 일반분양시설경비 : 시공비, 운영비, 광고홍보비</t>
    <phoneticPr fontId="2" type="noConversion"/>
  </si>
  <si>
    <t>        ● 분담금 및 부담금 : 인입분담금(가스, 전기, 수도, 지역난방), 진입도로, 학교용지확보 부담금</t>
    <phoneticPr fontId="2" type="noConversion"/>
  </si>
  <si>
    <t>        ● 대지비 : 대지구입비, 대지구입 관련 금융비용 및 제세공과금</t>
    <phoneticPr fontId="2" type="noConversion"/>
  </si>
  <si>
    <t>【별지 제2호 서식】</t>
    <phoneticPr fontId="2" type="noConversion"/>
  </si>
  <si>
    <t>구  분</t>
    <phoneticPr fontId="2" type="noConversion"/>
  </si>
  <si>
    <t>분  야</t>
    <phoneticPr fontId="2" type="noConversion"/>
  </si>
  <si>
    <t>공  종</t>
    <phoneticPr fontId="2" type="noConversion"/>
  </si>
  <si>
    <t xml:space="preserve"> 토 공 사</t>
    <phoneticPr fontId="2" type="noConversion"/>
  </si>
  <si>
    <t xml:space="preserve"> 흙막이 공사</t>
    <phoneticPr fontId="2" type="noConversion"/>
  </si>
  <si>
    <t xml:space="preserve"> 석축공사</t>
    <phoneticPr fontId="2" type="noConversion"/>
  </si>
  <si>
    <t xml:space="preserve"> 우,오수공사</t>
    <phoneticPr fontId="2" type="noConversion"/>
  </si>
  <si>
    <t xml:space="preserve"> 정화조시설공사</t>
    <phoneticPr fontId="2" type="noConversion"/>
  </si>
  <si>
    <t xml:space="preserve"> 조경공사</t>
    <phoneticPr fontId="2" type="noConversion"/>
  </si>
  <si>
    <t xml:space="preserve"> 부대시설공사</t>
    <phoneticPr fontId="2" type="noConversion"/>
  </si>
  <si>
    <t>소  계</t>
    <phoneticPr fontId="2" type="noConversion"/>
  </si>
  <si>
    <t>건축
(23개공사)</t>
    <phoneticPr fontId="2" type="noConversion"/>
  </si>
  <si>
    <t xml:space="preserve"> 공통가설공사</t>
    <phoneticPr fontId="2" type="noConversion"/>
  </si>
  <si>
    <t xml:space="preserve"> 가설공사</t>
    <phoneticPr fontId="2" type="noConversion"/>
  </si>
  <si>
    <t xml:space="preserve"> 지정 및 기초공사</t>
    <phoneticPr fontId="2" type="noConversion"/>
  </si>
  <si>
    <t xml:space="preserve"> 철골공사</t>
    <phoneticPr fontId="2" type="noConversion"/>
  </si>
  <si>
    <t xml:space="preserve"> 용접공사</t>
    <phoneticPr fontId="2" type="noConversion"/>
  </si>
  <si>
    <t xml:space="preserve"> 조적공사</t>
    <phoneticPr fontId="2" type="noConversion"/>
  </si>
  <si>
    <t xml:space="preserve"> 목 공 사</t>
    <phoneticPr fontId="2" type="noConversion"/>
  </si>
  <si>
    <t xml:space="preserve"> 가구공사</t>
    <phoneticPr fontId="2" type="noConversion"/>
  </si>
  <si>
    <t xml:space="preserve"> 창호공사</t>
    <phoneticPr fontId="2" type="noConversion"/>
  </si>
  <si>
    <t xml:space="preserve"> 유리공사</t>
    <phoneticPr fontId="2" type="noConversion"/>
  </si>
  <si>
    <t xml:space="preserve"> 돌 공 사</t>
    <phoneticPr fontId="2" type="noConversion"/>
  </si>
  <si>
    <t xml:space="preserve"> 급수설비공사</t>
    <phoneticPr fontId="2" type="noConversion"/>
  </si>
  <si>
    <t xml:space="preserve"> 급탕설비공사</t>
    <phoneticPr fontId="2" type="noConversion"/>
  </si>
  <si>
    <t xml:space="preserve"> 위생기구공사</t>
    <phoneticPr fontId="2" type="noConversion"/>
  </si>
  <si>
    <t xml:space="preserve"> 승강기기계공사</t>
    <phoneticPr fontId="2" type="noConversion"/>
  </si>
  <si>
    <t xml:space="preserve"> 난방설비공사</t>
    <phoneticPr fontId="2" type="noConversion"/>
  </si>
  <si>
    <t xml:space="preserve"> 가스설비공사</t>
    <phoneticPr fontId="2" type="noConversion"/>
  </si>
  <si>
    <t xml:space="preserve"> 자동제어설비공사</t>
    <phoneticPr fontId="2" type="noConversion"/>
  </si>
  <si>
    <t xml:space="preserve"> 특수설비공사</t>
    <phoneticPr fontId="2" type="noConversion"/>
  </si>
  <si>
    <t>일반관리비</t>
    <phoneticPr fontId="2" type="noConversion"/>
  </si>
  <si>
    <t>이  윤</t>
    <phoneticPr fontId="2" type="noConversion"/>
  </si>
  <si>
    <t>총공사비계</t>
    <phoneticPr fontId="2" type="noConversion"/>
  </si>
  <si>
    <t>주 : 1. 순공사비란 재료비, 노무비, 경비를 합한 금액임.</t>
    <phoneticPr fontId="2" type="noConversion"/>
  </si>
  <si>
    <t>나.타법감리 대상공사비</t>
    <phoneticPr fontId="1" type="noConversion"/>
  </si>
  <si>
    <t>사 업 명</t>
    <phoneticPr fontId="2" type="noConversion"/>
  </si>
  <si>
    <t>        ● 보상비 : 이주대책비, 이주보상비</t>
    <phoneticPr fontId="2" type="noConversion"/>
  </si>
  <si>
    <t>         세부 비목은 다음과 같음.</t>
    <phoneticPr fontId="2" type="noConversion"/>
  </si>
  <si>
    <t>        ● 기타사업비성 경비 : 제세공과금, 측량·교통·환경 영향평가 수수료, 취득세, 등록세, 건물보존등기비 및</t>
    <phoneticPr fontId="2" type="noConversion"/>
  </si>
  <si>
    <t>                                    입주관리비, 감정평가수수료, 분양·임대 및 하자보증수수료 등 기타 사업비성 경비</t>
    <phoneticPr fontId="2" type="noConversion"/>
  </si>
  <si>
    <t>건축감리</t>
    <phoneticPr fontId="2" type="noConversion"/>
  </si>
  <si>
    <t>총사업비 산출 총괄표</t>
    <phoneticPr fontId="2" type="noConversion"/>
  </si>
  <si>
    <t>사업주체</t>
    <phoneticPr fontId="2" type="noConversion"/>
  </si>
  <si>
    <t>토목,조경
(13개공사)</t>
    <phoneticPr fontId="2" type="noConversion"/>
  </si>
  <si>
    <t>구 분</t>
    <phoneticPr fontId="1" type="noConversion"/>
  </si>
  <si>
    <t>비 고</t>
    <phoneticPr fontId="1" type="noConversion"/>
  </si>
  <si>
    <t>전체공정</t>
    <phoneticPr fontId="1" type="noConversion"/>
  </si>
  <si>
    <t>일반분양시설 경비</t>
    <phoneticPr fontId="2" type="noConversion"/>
  </si>
  <si>
    <t>기타 사업비성 경비</t>
    <phoneticPr fontId="2" type="noConversion"/>
  </si>
  <si>
    <t>소 계</t>
    <phoneticPr fontId="1" type="noConversion"/>
  </si>
  <si>
    <t>2027년</t>
    <phoneticPr fontId="1" type="noConversion"/>
  </si>
  <si>
    <t>     5. 감리대상 공사비 산정시 발코니확장공사 금액 포함 금액임.</t>
    <phoneticPr fontId="2" type="noConversion"/>
  </si>
  <si>
    <t xml:space="preserve">■ </t>
    <phoneticPr fontId="1" type="noConversion"/>
  </si>
  <si>
    <t xml:space="preserve">사 업 명  </t>
    <phoneticPr fontId="2" type="noConversion"/>
  </si>
  <si>
    <t>공 사 규 모</t>
    <phoneticPr fontId="2" type="noConversion"/>
  </si>
  <si>
    <t>공 사 기 간</t>
    <phoneticPr fontId="2" type="noConversion"/>
  </si>
  <si>
    <t>위치</t>
    <phoneticPr fontId="2" type="noConversion"/>
  </si>
  <si>
    <t xml:space="preserve"> 아산 리버뷰 지역주택조합 아파트 신축공사</t>
    <phoneticPr fontId="2" type="noConversion"/>
  </si>
  <si>
    <t xml:space="preserve"> ㈜한양건설</t>
    <phoneticPr fontId="1" type="noConversion"/>
  </si>
  <si>
    <t xml:space="preserve"> 경기도 하남시 서하남로 60, 2층(감북동)</t>
    <phoneticPr fontId="1" type="noConversion"/>
  </si>
  <si>
    <t>FAX) 02-</t>
    <phoneticPr fontId="2" type="noConversion"/>
  </si>
  <si>
    <t>: 아산 리버뷰 지역주택조합 아파트 신축공사</t>
    <phoneticPr fontId="1" type="noConversion"/>
  </si>
  <si>
    <t xml:space="preserve">아산 리버뷰 지역주택조합 아파트 신축공사 예 정 공 정 표 </t>
    <phoneticPr fontId="2" type="noConversion"/>
  </si>
  <si>
    <t>사업명 : 아산 리버뷰 지역주택조합 아파트 신축</t>
    <phoneticPr fontId="2" type="noConversion"/>
  </si>
  <si>
    <t>사업명 : 아산 리버뷰 지역주택조합 아파트 신축공사</t>
    <phoneticPr fontId="2" type="noConversion"/>
  </si>
  <si>
    <t>: 아파트 10개동, 760세대 ( 지하2층~지상27층 )</t>
    <phoneticPr fontId="1" type="noConversion"/>
  </si>
  <si>
    <t xml:space="preserve"> 대지위치 : 충청남도 아산시 염치읍 석정리 819외 일원</t>
    <phoneticPr fontId="2" type="noConversion"/>
  </si>
  <si>
    <t xml:space="preserve"> 공사규모 : 지하2층, 지상27층 아파트10개동(760세대) 및 부대복리시설</t>
    <phoneticPr fontId="2" type="noConversion"/>
  </si>
  <si>
    <t>2028년</t>
    <phoneticPr fontId="1" type="noConversion"/>
  </si>
  <si>
    <t>TEL) 02-2240-4860</t>
    <phoneticPr fontId="2" type="noConversion"/>
  </si>
  <si>
    <t>FAX) 02-412-3005</t>
    <phoneticPr fontId="2" type="noConversion"/>
  </si>
  <si>
    <t>소방공사</t>
    <phoneticPr fontId="1" type="noConversion"/>
  </si>
  <si>
    <t>소방기계설비공사</t>
    <phoneticPr fontId="1" type="noConversion"/>
  </si>
  <si>
    <t>소방전기설비공사</t>
    <phoneticPr fontId="1" type="noConversion"/>
  </si>
  <si>
    <t>감리대상(소방)</t>
    <phoneticPr fontId="2" type="noConversion"/>
  </si>
  <si>
    <t>소방설비공사
(2개공사)</t>
    <phoneticPr fontId="2" type="noConversion"/>
  </si>
  <si>
    <t>TEL) 041-910-0655</t>
  </si>
  <si>
    <t>충남 천안시 서북구 불당34길 3-20, 쏠프라자 5층</t>
  </si>
  <si>
    <t>TEL) 041-592-2022</t>
  </si>
  <si>
    <t xml:space="preserve"> 대지면적 :    32,097.5.000 ㎡</t>
  </si>
  <si>
    <t xml:space="preserve"> 건축면적 :    5,857.5233㎡</t>
  </si>
  <si>
    <t xml:space="preserve"> 연 면 적 :  123,427.2334㎡</t>
  </si>
  <si>
    <t>아산리버뷰지역주택조합</t>
  </si>
  <si>
    <t>충남 아산시 염치읍 석정길 26</t>
  </si>
  <si>
    <t>소방공사기간</t>
  </si>
  <si>
    <t>2026년</t>
    <phoneticPr fontId="1" type="noConversion"/>
  </si>
  <si>
    <t>: 2026. 08. 07.</t>
    <phoneticPr fontId="1" type="noConversion"/>
  </si>
  <si>
    <t xml:space="preserve">실착공일 </t>
    <phoneticPr fontId="2" type="noConversion"/>
  </si>
  <si>
    <t>2026.08.07. ~ 2029.10.07.
(38개월)</t>
    <phoneticPr fontId="1" type="noConversion"/>
  </si>
  <si>
    <t>: 2026. 08. 07.  ~ 2029. 10. 07. (38개월)</t>
    <phoneticPr fontId="1" type="noConversion"/>
  </si>
  <si>
    <t>2029년</t>
    <phoneticPr fontId="1" type="noConversion"/>
  </si>
  <si>
    <t xml:space="preserve"> 사업승인 :   2023.06.28.           /    변경승인 : 2026.09.17.</t>
  </si>
  <si>
    <t>2027.01.01.~2029.10.07.
(33개월)</t>
    <phoneticPr fontId="1" type="noConversion"/>
  </si>
  <si>
    <t>: 2027. 01. 01.  ~ 2029. 10. 07. (33개월)</t>
    <phoneticPr fontId="1" type="noConversion"/>
  </si>
  <si>
    <t xml:space="preserve"> 전체공사기간 : 2026.08.  ~ 2029.10. (38개월)</t>
    <phoneticPr fontId="1" type="noConversion"/>
  </si>
  <si>
    <t>가.소방감리 대상공사비</t>
    <phoneticPr fontId="1" type="noConversion"/>
  </si>
  <si>
    <t>: 충청남도 아산시 염치읍 석정리 819-1번지 일원</t>
    <phoneticPr fontId="1" type="noConversion"/>
  </si>
  <si>
    <t>작성일 : 2026년 10월</t>
    <phoneticPr fontId="1" type="noConversion"/>
  </si>
  <si>
    <t>㈜종합건축사사무소 디에스그룹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</si>
</sst>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00%"/>
    <numFmt numFmtId="178" formatCode="_-* #,##0.00_-;\-* #,##0.00_-;_-* &quot;-&quot;_-;_-@_-"/>
  </numFmts>
  <fonts count="3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u/>
      <sz val="2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10"/>
      <name val="맑은 고딕"/>
      <family val="3"/>
      <charset val="129"/>
      <scheme val="major"/>
    </font>
    <font>
      <b/>
      <sz val="10"/>
      <color indexed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4" tint="0.3999755851924192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hair">
        <color indexed="64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tted">
        <color auto="1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dotted">
        <color auto="1"/>
      </right>
      <top style="hair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hair">
        <color indexed="64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dotted">
        <color auto="1"/>
      </right>
      <top/>
      <bottom style="hair">
        <color indexed="64"/>
      </bottom>
      <diagonal/>
    </border>
    <border>
      <left style="dotted">
        <color auto="1"/>
      </left>
      <right style="dotted">
        <color auto="1"/>
      </right>
      <top/>
      <bottom style="hair">
        <color indexed="64"/>
      </bottom>
      <diagonal/>
    </border>
    <border>
      <left style="dotted">
        <color auto="1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hair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hair">
        <color indexed="64"/>
      </top>
      <bottom style="medium">
        <color indexed="64"/>
      </bottom>
      <diagonal/>
    </border>
    <border>
      <left style="dotted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n">
        <color auto="1"/>
      </bottom>
      <diagonal/>
    </border>
    <border>
      <left style="thick">
        <color theme="4"/>
      </left>
      <right style="thick">
        <color theme="4"/>
      </right>
      <top style="thin">
        <color auto="1"/>
      </top>
      <bottom style="thin">
        <color auto="1"/>
      </bottom>
      <diagonal/>
    </border>
    <border>
      <left style="thick">
        <color theme="4"/>
      </left>
      <right style="thick">
        <color theme="4"/>
      </right>
      <top style="thin">
        <color auto="1"/>
      </top>
      <bottom style="thick">
        <color theme="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4"/>
      </left>
      <right style="thick">
        <color theme="4"/>
      </right>
      <top/>
      <bottom style="hair">
        <color indexed="64"/>
      </bottom>
      <diagonal/>
    </border>
    <border>
      <left style="thick">
        <color theme="4"/>
      </left>
      <right style="thick">
        <color theme="4"/>
      </right>
      <top style="hair">
        <color indexed="64"/>
      </top>
      <bottom style="hair">
        <color indexed="64"/>
      </bottom>
      <diagonal/>
    </border>
    <border>
      <left style="thick">
        <color theme="4"/>
      </left>
      <right style="thick">
        <color theme="4"/>
      </right>
      <top style="hair">
        <color indexed="64"/>
      </top>
      <bottom style="thin">
        <color indexed="64"/>
      </bottom>
      <diagonal/>
    </border>
    <border>
      <left style="thick">
        <color theme="4"/>
      </left>
      <right style="thick">
        <color theme="4"/>
      </right>
      <top/>
      <bottom/>
      <diagonal/>
    </border>
    <border>
      <left/>
      <right style="dotted">
        <color auto="1"/>
      </right>
      <top style="hair">
        <color indexed="64"/>
      </top>
      <bottom style="hair">
        <color indexed="64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indexed="64"/>
      </top>
      <bottom style="hair">
        <color indexed="64"/>
      </bottom>
      <diagonal/>
    </border>
    <border>
      <left/>
      <right style="dotted">
        <color auto="1"/>
      </right>
      <top style="hair">
        <color indexed="64"/>
      </top>
      <bottom style="thin">
        <color indexed="64"/>
      </bottom>
      <diagonal/>
    </border>
    <border>
      <left/>
      <right style="dotted">
        <color auto="1"/>
      </right>
      <top/>
      <bottom style="hair">
        <color indexed="64"/>
      </bottom>
      <diagonal/>
    </border>
    <border>
      <left/>
      <right style="dotted">
        <color auto="1"/>
      </right>
      <top style="hair">
        <color indexed="64"/>
      </top>
      <bottom style="medium">
        <color indexed="64"/>
      </bottom>
      <diagonal/>
    </border>
    <border>
      <left style="dotted">
        <color auto="1"/>
      </left>
      <right/>
      <top style="thin">
        <color indexed="64"/>
      </top>
      <bottom style="hair">
        <color indexed="64"/>
      </bottom>
      <diagonal/>
    </border>
    <border>
      <left style="dotted">
        <color auto="1"/>
      </left>
      <right/>
      <top style="hair">
        <color indexed="64"/>
      </top>
      <bottom style="hair">
        <color indexed="64"/>
      </bottom>
      <diagonal/>
    </border>
    <border>
      <left style="dotted">
        <color auto="1"/>
      </left>
      <right/>
      <top style="hair">
        <color indexed="64"/>
      </top>
      <bottom style="thin">
        <color indexed="64"/>
      </bottom>
      <diagonal/>
    </border>
    <border>
      <left style="dotted">
        <color auto="1"/>
      </left>
      <right/>
      <top/>
      <bottom style="hair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0" borderId="0"/>
    <xf numFmtId="0" fontId="17" fillId="0" borderId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0" applyFont="1">
      <alignment vertical="center"/>
    </xf>
    <xf numFmtId="41" fontId="5" fillId="0" borderId="0" xfId="2" applyFont="1" applyAlignment="1">
      <alignment vertical="center"/>
    </xf>
    <xf numFmtId="41" fontId="5" fillId="0" borderId="1" xfId="1" applyFont="1" applyFill="1" applyBorder="1">
      <alignment vertical="center"/>
    </xf>
    <xf numFmtId="177" fontId="5" fillId="0" borderId="0" xfId="3" applyNumberFormat="1" applyFont="1" applyAlignment="1">
      <alignment vertical="center"/>
    </xf>
    <xf numFmtId="0" fontId="5" fillId="0" borderId="1" xfId="0" applyFont="1" applyBorder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6" applyFont="1" applyAlignment="1">
      <alignment vertical="center"/>
    </xf>
    <xf numFmtId="0" fontId="14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0" fillId="0" borderId="0" xfId="0" applyAlignment="1"/>
    <xf numFmtId="0" fontId="15" fillId="0" borderId="0" xfId="6" applyFont="1" applyAlignment="1">
      <alignment vertical="center"/>
    </xf>
    <xf numFmtId="0" fontId="16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10" fillId="0" borderId="0" xfId="6" applyFont="1" applyAlignment="1">
      <alignment horizontal="center" vertical="center"/>
    </xf>
    <xf numFmtId="0" fontId="19" fillId="0" borderId="0" xfId="0" applyFont="1" applyAlignment="1"/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6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3" xfId="0" applyFont="1" applyBorder="1" applyAlignment="1">
      <alignment horizontal="right" vertical="center"/>
    </xf>
    <xf numFmtId="3" fontId="19" fillId="0" borderId="3" xfId="0" applyNumberFormat="1" applyFont="1" applyBorder="1" applyAlignment="1">
      <alignment horizontal="right" vertical="center"/>
    </xf>
    <xf numFmtId="3" fontId="19" fillId="0" borderId="4" xfId="0" applyNumberFormat="1" applyFont="1" applyBorder="1" applyAlignment="1">
      <alignment horizontal="left" vertical="center"/>
    </xf>
    <xf numFmtId="0" fontId="19" fillId="0" borderId="19" xfId="0" applyFont="1" applyBorder="1">
      <alignment vertical="center"/>
    </xf>
    <xf numFmtId="3" fontId="19" fillId="0" borderId="4" xfId="0" applyNumberFormat="1" applyFont="1" applyBorder="1" applyAlignment="1">
      <alignment horizontal="right" vertical="center"/>
    </xf>
    <xf numFmtId="0" fontId="19" fillId="0" borderId="3" xfId="0" applyFont="1" applyBorder="1">
      <alignment vertical="center"/>
    </xf>
    <xf numFmtId="0" fontId="19" fillId="0" borderId="4" xfId="0" applyFont="1" applyBorder="1" applyAlignment="1">
      <alignment horizontal="left" vertical="center"/>
    </xf>
    <xf numFmtId="0" fontId="19" fillId="0" borderId="5" xfId="0" applyFont="1" applyBorder="1">
      <alignment vertical="center"/>
    </xf>
    <xf numFmtId="0" fontId="19" fillId="0" borderId="0" xfId="0" applyFont="1" applyAlignment="1">
      <alignment horizontal="center" vertical="center"/>
    </xf>
    <xf numFmtId="41" fontId="19" fillId="0" borderId="0" xfId="2" applyFont="1" applyAlignment="1">
      <alignment vertical="center"/>
    </xf>
    <xf numFmtId="177" fontId="19" fillId="0" borderId="0" xfId="3" applyNumberFormat="1" applyFont="1" applyAlignment="1">
      <alignment vertical="center"/>
    </xf>
    <xf numFmtId="41" fontId="19" fillId="0" borderId="0" xfId="2" applyFont="1" applyAlignment="1">
      <alignment horizontal="center" vertical="center"/>
    </xf>
    <xf numFmtId="41" fontId="19" fillId="0" borderId="0" xfId="2" applyFont="1" applyAlignment="1">
      <alignment horizontal="right" vertical="center"/>
    </xf>
    <xf numFmtId="177" fontId="19" fillId="0" borderId="0" xfId="3" applyNumberFormat="1" applyFont="1" applyAlignment="1">
      <alignment horizontal="right" vertical="center"/>
    </xf>
    <xf numFmtId="176" fontId="19" fillId="0" borderId="0" xfId="3" applyNumberFormat="1" applyFont="1" applyAlignment="1">
      <alignment vertical="center"/>
    </xf>
    <xf numFmtId="41" fontId="19" fillId="0" borderId="21" xfId="2" applyFont="1" applyBorder="1" applyAlignment="1">
      <alignment vertical="center"/>
    </xf>
    <xf numFmtId="3" fontId="19" fillId="0" borderId="0" xfId="0" applyNumberFormat="1" applyFont="1">
      <alignment vertical="center"/>
    </xf>
    <xf numFmtId="176" fontId="19" fillId="0" borderId="0" xfId="0" applyNumberFormat="1" applyFont="1">
      <alignment vertical="center"/>
    </xf>
    <xf numFmtId="41" fontId="19" fillId="0" borderId="2" xfId="2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41" fontId="21" fillId="0" borderId="0" xfId="1" applyFont="1" applyFill="1" applyAlignment="1">
      <alignment horizontal="center" vertical="center"/>
    </xf>
    <xf numFmtId="41" fontId="5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19" fillId="0" borderId="0" xfId="2" applyFont="1" applyBorder="1" applyAlignment="1">
      <alignment horizontal="center" vertical="center"/>
    </xf>
    <xf numFmtId="41" fontId="19" fillId="0" borderId="23" xfId="2" applyFont="1" applyBorder="1" applyAlignment="1">
      <alignment vertical="center"/>
    </xf>
    <xf numFmtId="41" fontId="19" fillId="0" borderId="24" xfId="2" applyFont="1" applyBorder="1" applyAlignment="1">
      <alignment vertical="center"/>
    </xf>
    <xf numFmtId="41" fontId="19" fillId="0" borderId="13" xfId="2" applyFont="1" applyBorder="1" applyAlignment="1">
      <alignment horizontal="center" vertical="center"/>
    </xf>
    <xf numFmtId="41" fontId="19" fillId="0" borderId="26" xfId="2" applyFont="1" applyBorder="1" applyAlignment="1">
      <alignment vertical="center"/>
    </xf>
    <xf numFmtId="41" fontId="19" fillId="0" borderId="1" xfId="2" applyFont="1" applyBorder="1" applyAlignment="1">
      <alignment vertical="center"/>
    </xf>
    <xf numFmtId="41" fontId="19" fillId="2" borderId="1" xfId="2" applyFont="1" applyFill="1" applyBorder="1" applyAlignment="1">
      <alignment horizontal="center" vertical="center"/>
    </xf>
    <xf numFmtId="41" fontId="19" fillId="2" borderId="1" xfId="2" applyFont="1" applyFill="1" applyBorder="1" applyAlignment="1">
      <alignment horizontal="right" vertical="center"/>
    </xf>
    <xf numFmtId="41" fontId="18" fillId="0" borderId="20" xfId="2" applyFont="1" applyBorder="1" applyAlignment="1">
      <alignment horizontal="center" vertical="center"/>
    </xf>
    <xf numFmtId="41" fontId="18" fillId="0" borderId="0" xfId="2" applyFont="1" applyBorder="1" applyAlignment="1">
      <alignment horizontal="center" vertical="center"/>
    </xf>
    <xf numFmtId="41" fontId="18" fillId="2" borderId="1" xfId="2" applyFont="1" applyFill="1" applyBorder="1" applyAlignment="1">
      <alignment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41" fontId="19" fillId="0" borderId="25" xfId="2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>
      <alignment vertical="center"/>
    </xf>
    <xf numFmtId="41" fontId="5" fillId="2" borderId="10" xfId="1" applyFont="1" applyFill="1" applyBorder="1">
      <alignment vertical="center"/>
    </xf>
    <xf numFmtId="0" fontId="22" fillId="0" borderId="0" xfId="0" applyFont="1" applyAlignment="1">
      <alignment horizontal="left" vertical="center"/>
    </xf>
    <xf numFmtId="41" fontId="19" fillId="0" borderId="3" xfId="1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right" vertical="center"/>
    </xf>
    <xf numFmtId="41" fontId="5" fillId="5" borderId="1" xfId="1" applyFont="1" applyFill="1" applyBorder="1">
      <alignment vertical="center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26" fillId="4" borderId="41" xfId="0" applyFont="1" applyFill="1" applyBorder="1" applyAlignment="1">
      <alignment horizontal="center" vertical="center"/>
    </xf>
    <xf numFmtId="0" fontId="26" fillId="4" borderId="42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6" fillId="4" borderId="4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6" applyFont="1" applyAlignment="1">
      <alignment horizontal="distributed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178" fontId="5" fillId="0" borderId="0" xfId="1" applyNumberFormat="1" applyFont="1" applyFill="1">
      <alignment vertical="center"/>
    </xf>
    <xf numFmtId="0" fontId="5" fillId="6" borderId="0" xfId="6" applyFont="1" applyFill="1" applyAlignment="1">
      <alignment vertical="center"/>
    </xf>
    <xf numFmtId="0" fontId="19" fillId="6" borderId="16" xfId="0" applyFont="1" applyFill="1" applyBorder="1">
      <alignment vertical="center"/>
    </xf>
    <xf numFmtId="41" fontId="19" fillId="2" borderId="3" xfId="2" applyFont="1" applyFill="1" applyBorder="1" applyAlignment="1">
      <alignment horizontal="center" vertical="center"/>
    </xf>
    <xf numFmtId="41" fontId="19" fillId="2" borderId="4" xfId="2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6" borderId="1" xfId="0" applyFont="1" applyFill="1" applyBorder="1" applyAlignment="1">
      <alignment horizontal="center" vertical="center"/>
    </xf>
    <xf numFmtId="41" fontId="5" fillId="6" borderId="1" xfId="1" applyFont="1" applyFill="1" applyBorder="1">
      <alignment vertical="center"/>
    </xf>
    <xf numFmtId="0" fontId="5" fillId="0" borderId="28" xfId="0" applyFont="1" applyBorder="1" applyAlignment="1">
      <alignment horizontal="center" vertical="center"/>
    </xf>
    <xf numFmtId="41" fontId="5" fillId="0" borderId="3" xfId="1" applyFont="1" applyFill="1" applyBorder="1">
      <alignment vertical="center"/>
    </xf>
    <xf numFmtId="41" fontId="5" fillId="2" borderId="3" xfId="1" applyFont="1" applyFill="1" applyBorder="1">
      <alignment vertical="center"/>
    </xf>
    <xf numFmtId="0" fontId="5" fillId="0" borderId="59" xfId="0" applyFont="1" applyBorder="1" applyAlignment="1">
      <alignment horizontal="center" vertical="center"/>
    </xf>
    <xf numFmtId="41" fontId="5" fillId="0" borderId="60" xfId="1" applyFont="1" applyFill="1" applyBorder="1" applyAlignment="1">
      <alignment horizontal="center" vertical="center"/>
    </xf>
    <xf numFmtId="41" fontId="5" fillId="2" borderId="60" xfId="1" applyFont="1" applyFill="1" applyBorder="1" applyAlignment="1">
      <alignment horizontal="center" vertical="center"/>
    </xf>
    <xf numFmtId="41" fontId="5" fillId="2" borderId="3" xfId="1" applyFont="1" applyFill="1" applyBorder="1" applyAlignment="1">
      <alignment horizontal="center" vertical="center"/>
    </xf>
    <xf numFmtId="41" fontId="5" fillId="6" borderId="3" xfId="1" applyFont="1" applyFill="1" applyBorder="1" applyAlignment="1">
      <alignment horizontal="center" vertical="center"/>
    </xf>
    <xf numFmtId="41" fontId="5" fillId="5" borderId="3" xfId="1" applyFont="1" applyFill="1" applyBorder="1" applyAlignment="1">
      <alignment horizontal="center" vertical="center"/>
    </xf>
    <xf numFmtId="176" fontId="5" fillId="2" borderId="3" xfId="0" applyNumberFormat="1" applyFont="1" applyFill="1" applyBorder="1">
      <alignment vertical="center"/>
    </xf>
    <xf numFmtId="41" fontId="5" fillId="2" borderId="61" xfId="1" applyFont="1" applyFill="1" applyBorder="1">
      <alignment vertical="center"/>
    </xf>
    <xf numFmtId="0" fontId="5" fillId="0" borderId="62" xfId="0" applyFont="1" applyBorder="1" applyAlignment="1">
      <alignment horizontal="center" vertical="center"/>
    </xf>
    <xf numFmtId="41" fontId="5" fillId="0" borderId="63" xfId="1" applyFont="1" applyFill="1" applyBorder="1" applyAlignment="1">
      <alignment horizontal="center" vertical="center"/>
    </xf>
    <xf numFmtId="41" fontId="5" fillId="2" borderId="63" xfId="1" applyFont="1" applyFill="1" applyBorder="1" applyAlignment="1">
      <alignment horizontal="center" vertical="center"/>
    </xf>
    <xf numFmtId="41" fontId="5" fillId="6" borderId="63" xfId="1" applyFont="1" applyFill="1" applyBorder="1" applyAlignment="1">
      <alignment horizontal="center" vertical="center"/>
    </xf>
    <xf numFmtId="41" fontId="5" fillId="2" borderId="63" xfId="1" applyFont="1" applyFill="1" applyBorder="1">
      <alignment vertical="center"/>
    </xf>
    <xf numFmtId="41" fontId="5" fillId="5" borderId="63" xfId="1" applyFont="1" applyFill="1" applyBorder="1" applyAlignment="1">
      <alignment horizontal="center" vertical="center"/>
    </xf>
    <xf numFmtId="41" fontId="19" fillId="0" borderId="65" xfId="2" applyFont="1" applyBorder="1" applyAlignment="1">
      <alignment vertical="center"/>
    </xf>
    <xf numFmtId="41" fontId="19" fillId="0" borderId="66" xfId="2" applyFont="1" applyBorder="1" applyAlignment="1">
      <alignment vertical="center"/>
    </xf>
    <xf numFmtId="41" fontId="19" fillId="0" borderId="67" xfId="2" applyFont="1" applyBorder="1" applyAlignment="1">
      <alignment vertical="center"/>
    </xf>
    <xf numFmtId="41" fontId="19" fillId="0" borderId="13" xfId="2" applyFont="1" applyBorder="1" applyAlignment="1">
      <alignment vertical="center"/>
    </xf>
    <xf numFmtId="41" fontId="19" fillId="0" borderId="3" xfId="2" applyFont="1" applyFill="1" applyBorder="1" applyAlignment="1">
      <alignment vertical="center"/>
    </xf>
    <xf numFmtId="41" fontId="19" fillId="2" borderId="3" xfId="2" applyFont="1" applyFill="1" applyBorder="1" applyAlignment="1">
      <alignment vertical="center"/>
    </xf>
    <xf numFmtId="41" fontId="19" fillId="0" borderId="3" xfId="2" applyFont="1" applyBorder="1" applyAlignment="1">
      <alignment vertical="center"/>
    </xf>
    <xf numFmtId="41" fontId="20" fillId="0" borderId="3" xfId="2" applyFont="1" applyBorder="1" applyAlignment="1">
      <alignment vertical="center"/>
    </xf>
    <xf numFmtId="41" fontId="19" fillId="2" borderId="13" xfId="2" applyFont="1" applyFill="1" applyBorder="1" applyAlignment="1">
      <alignment vertical="center"/>
    </xf>
    <xf numFmtId="41" fontId="18" fillId="2" borderId="3" xfId="2" applyFont="1" applyFill="1" applyBorder="1" applyAlignment="1">
      <alignment vertical="center"/>
    </xf>
    <xf numFmtId="41" fontId="19" fillId="0" borderId="68" xfId="2" applyFont="1" applyBorder="1" applyAlignment="1">
      <alignment vertical="center"/>
    </xf>
    <xf numFmtId="41" fontId="19" fillId="0" borderId="69" xfId="2" applyFont="1" applyBorder="1" applyAlignment="1">
      <alignment vertical="center"/>
    </xf>
    <xf numFmtId="41" fontId="19" fillId="0" borderId="70" xfId="2" applyFont="1" applyBorder="1" applyAlignment="1">
      <alignment vertical="center"/>
    </xf>
    <xf numFmtId="41" fontId="19" fillId="0" borderId="19" xfId="2" applyFont="1" applyBorder="1" applyAlignment="1">
      <alignment vertical="center"/>
    </xf>
    <xf numFmtId="41" fontId="19" fillId="0" borderId="4" xfId="2" applyFont="1" applyFill="1" applyBorder="1" applyAlignment="1">
      <alignment vertical="center"/>
    </xf>
    <xf numFmtId="41" fontId="19" fillId="2" borderId="4" xfId="2" applyFont="1" applyFill="1" applyBorder="1" applyAlignment="1">
      <alignment vertical="center"/>
    </xf>
    <xf numFmtId="41" fontId="19" fillId="0" borderId="4" xfId="2" applyFont="1" applyBorder="1" applyAlignment="1">
      <alignment vertical="center"/>
    </xf>
    <xf numFmtId="41" fontId="20" fillId="0" borderId="4" xfId="2" applyFont="1" applyBorder="1" applyAlignment="1">
      <alignment vertical="center"/>
    </xf>
    <xf numFmtId="41" fontId="19" fillId="2" borderId="19" xfId="2" applyFont="1" applyFill="1" applyBorder="1" applyAlignment="1">
      <alignment vertical="center"/>
    </xf>
    <xf numFmtId="41" fontId="18" fillId="2" borderId="4" xfId="2" applyFont="1" applyFill="1" applyBorder="1" applyAlignment="1">
      <alignment vertical="center"/>
    </xf>
    <xf numFmtId="41" fontId="19" fillId="2" borderId="62" xfId="2" applyFont="1" applyFill="1" applyBorder="1" applyAlignment="1">
      <alignment horizontal="center" vertical="center"/>
    </xf>
    <xf numFmtId="41" fontId="19" fillId="0" borderId="71" xfId="2" applyFont="1" applyBorder="1" applyAlignment="1">
      <alignment vertical="center"/>
    </xf>
    <xf numFmtId="41" fontId="19" fillId="0" borderId="72" xfId="2" applyFont="1" applyBorder="1" applyAlignment="1">
      <alignment vertical="center"/>
    </xf>
    <xf numFmtId="41" fontId="19" fillId="0" borderId="73" xfId="2" applyFont="1" applyBorder="1" applyAlignment="1">
      <alignment vertical="center"/>
    </xf>
    <xf numFmtId="41" fontId="19" fillId="0" borderId="74" xfId="2" applyFont="1" applyBorder="1" applyAlignment="1">
      <alignment vertical="center"/>
    </xf>
    <xf numFmtId="41" fontId="19" fillId="0" borderId="63" xfId="2" applyFont="1" applyFill="1" applyBorder="1" applyAlignment="1">
      <alignment vertical="center"/>
    </xf>
    <xf numFmtId="41" fontId="19" fillId="2" borderId="63" xfId="2" applyFont="1" applyFill="1" applyBorder="1" applyAlignment="1">
      <alignment vertical="center"/>
    </xf>
    <xf numFmtId="41" fontId="19" fillId="0" borderId="63" xfId="2" applyFont="1" applyBorder="1" applyAlignment="1">
      <alignment vertical="center"/>
    </xf>
    <xf numFmtId="41" fontId="19" fillId="2" borderId="74" xfId="2" applyFont="1" applyFill="1" applyBorder="1" applyAlignment="1">
      <alignment vertical="center"/>
    </xf>
    <xf numFmtId="41" fontId="18" fillId="2" borderId="64" xfId="2" applyFont="1" applyFill="1" applyBorder="1" applyAlignment="1">
      <alignment vertical="center"/>
    </xf>
    <xf numFmtId="41" fontId="19" fillId="0" borderId="1" xfId="1" applyFont="1" applyFill="1" applyBorder="1" applyAlignment="1">
      <alignment horizontal="right" vertical="center" wrapText="1"/>
    </xf>
    <xf numFmtId="0" fontId="0" fillId="6" borderId="75" xfId="0" applyFill="1" applyBorder="1" applyAlignment="1">
      <alignment horizontal="center" vertical="center"/>
    </xf>
    <xf numFmtId="0" fontId="24" fillId="3" borderId="12" xfId="0" applyFont="1" applyFill="1" applyBorder="1" applyAlignment="1">
      <alignment vertical="center" shrinkToFit="1"/>
    </xf>
    <xf numFmtId="0" fontId="24" fillId="0" borderId="76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26" fillId="4" borderId="75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26" fillId="4" borderId="82" xfId="0" applyFont="1" applyFill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41" fontId="5" fillId="0" borderId="16" xfId="1" applyFont="1" applyFill="1" applyBorder="1" applyAlignment="1">
      <alignment horizontal="center" vertical="center"/>
    </xf>
    <xf numFmtId="41" fontId="5" fillId="2" borderId="16" xfId="1" applyFont="1" applyFill="1" applyBorder="1" applyAlignment="1">
      <alignment horizontal="center" vertical="center"/>
    </xf>
    <xf numFmtId="41" fontId="5" fillId="6" borderId="16" xfId="1" applyFont="1" applyFill="1" applyBorder="1" applyAlignment="1">
      <alignment horizontal="center" vertical="center"/>
    </xf>
    <xf numFmtId="41" fontId="5" fillId="5" borderId="16" xfId="1" applyFont="1" applyFill="1" applyBorder="1" applyAlignment="1">
      <alignment horizontal="center" vertical="center"/>
    </xf>
    <xf numFmtId="176" fontId="5" fillId="2" borderId="16" xfId="0" applyNumberFormat="1" applyFont="1" applyFill="1" applyBorder="1">
      <alignment vertical="center"/>
    </xf>
    <xf numFmtId="41" fontId="5" fillId="0" borderId="0" xfId="1" applyFont="1" applyBorder="1">
      <alignment vertical="center"/>
    </xf>
    <xf numFmtId="10" fontId="5" fillId="0" borderId="0" xfId="12" applyNumberFormat="1" applyFont="1" applyBorder="1">
      <alignment vertical="center"/>
    </xf>
    <xf numFmtId="176" fontId="5" fillId="0" borderId="0" xfId="0" applyNumberFormat="1" applyFont="1">
      <alignment vertical="center"/>
    </xf>
    <xf numFmtId="41" fontId="4" fillId="2" borderId="64" xfId="1" applyFont="1" applyFill="1" applyBorder="1">
      <alignment vertical="center"/>
    </xf>
    <xf numFmtId="41" fontId="4" fillId="2" borderId="85" xfId="1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31" fillId="0" borderId="0" xfId="6" applyFont="1" applyAlignment="1">
      <alignment vertical="center"/>
    </xf>
    <xf numFmtId="0" fontId="32" fillId="0" borderId="16" xfId="0" applyFont="1" applyBorder="1">
      <alignment vertical="center"/>
    </xf>
    <xf numFmtId="0" fontId="32" fillId="0" borderId="4" xfId="0" applyFont="1" applyBorder="1" applyAlignment="1">
      <alignment horizontal="left" vertical="center"/>
    </xf>
    <xf numFmtId="41" fontId="32" fillId="0" borderId="3" xfId="1" applyFont="1" applyBorder="1" applyAlignment="1">
      <alignment horizontal="right" vertical="center"/>
    </xf>
    <xf numFmtId="3" fontId="32" fillId="0" borderId="4" xfId="0" applyNumberFormat="1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right" vertical="center"/>
    </xf>
    <xf numFmtId="0" fontId="18" fillId="2" borderId="16" xfId="0" applyFont="1" applyFill="1" applyBorder="1" applyAlignment="1">
      <alignment horizontal="center" vertical="center"/>
    </xf>
    <xf numFmtId="41" fontId="18" fillId="2" borderId="3" xfId="2" applyFont="1" applyFill="1" applyBorder="1" applyAlignment="1">
      <alignment horizontal="center" vertical="center"/>
    </xf>
    <xf numFmtId="41" fontId="18" fillId="2" borderId="4" xfId="2" applyFont="1" applyFill="1" applyBorder="1" applyAlignment="1">
      <alignment horizontal="center" vertical="center"/>
    </xf>
    <xf numFmtId="41" fontId="18" fillId="2" borderId="16" xfId="2" applyFont="1" applyFill="1" applyBorder="1" applyAlignment="1">
      <alignment horizontal="center" vertical="center"/>
    </xf>
    <xf numFmtId="41" fontId="18" fillId="2" borderId="13" xfId="2" applyFont="1" applyFill="1" applyBorder="1" applyAlignment="1">
      <alignment horizontal="center" vertical="center"/>
    </xf>
    <xf numFmtId="41" fontId="18" fillId="2" borderId="0" xfId="2" applyFont="1" applyFill="1" applyBorder="1" applyAlignment="1">
      <alignment horizontal="center" vertical="center"/>
    </xf>
    <xf numFmtId="41" fontId="18" fillId="2" borderId="19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9" fillId="0" borderId="3" xfId="2" applyFont="1" applyBorder="1" applyAlignment="1">
      <alignment horizontal="center" vertical="center"/>
    </xf>
    <xf numFmtId="41" fontId="19" fillId="0" borderId="4" xfId="2" applyFont="1" applyBorder="1" applyAlignment="1">
      <alignment horizontal="center" vertical="center"/>
    </xf>
    <xf numFmtId="41" fontId="19" fillId="2" borderId="3" xfId="2" applyFont="1" applyFill="1" applyBorder="1" applyAlignment="1">
      <alignment horizontal="center" vertical="center"/>
    </xf>
    <xf numFmtId="41" fontId="19" fillId="2" borderId="16" xfId="2" applyFont="1" applyFill="1" applyBorder="1" applyAlignment="1">
      <alignment horizontal="center" vertical="center"/>
    </xf>
    <xf numFmtId="41" fontId="19" fillId="2" borderId="4" xfId="2" applyFont="1" applyFill="1" applyBorder="1" applyAlignment="1">
      <alignment horizontal="center" vertical="center"/>
    </xf>
    <xf numFmtId="41" fontId="18" fillId="0" borderId="27" xfId="2" applyFont="1" applyBorder="1" applyAlignment="1">
      <alignment horizontal="center" vertical="center"/>
    </xf>
    <xf numFmtId="41" fontId="18" fillId="0" borderId="22" xfId="2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24" fillId="3" borderId="46" xfId="0" applyFont="1" applyFill="1" applyBorder="1" applyAlignment="1">
      <alignment horizontal="center" vertical="center"/>
    </xf>
    <xf numFmtId="0" fontId="24" fillId="3" borderId="47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shrinkToFit="1"/>
    </xf>
    <xf numFmtId="0" fontId="24" fillId="3" borderId="12" xfId="0" applyFont="1" applyFill="1" applyBorder="1" applyAlignment="1">
      <alignment horizontal="center" vertical="center" shrinkToFit="1"/>
    </xf>
    <xf numFmtId="0" fontId="24" fillId="3" borderId="18" xfId="0" applyFont="1" applyFill="1" applyBorder="1" applyAlignment="1">
      <alignment horizontal="center" vertical="center" shrinkToFit="1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14">
    <cellStyle name="Comma [0]" xfId="13" xr:uid="{00000000-0005-0000-0000-000000000000}"/>
    <cellStyle name="백분율" xfId="12" builtinId="5"/>
    <cellStyle name="백분율 2" xfId="3" xr:uid="{00000000-0005-0000-0000-000002000000}"/>
    <cellStyle name="쉼표 [0]" xfId="1" builtinId="6"/>
    <cellStyle name="쉼표 [0] 10" xfId="8" xr:uid="{00000000-0005-0000-0000-000004000000}"/>
    <cellStyle name="쉼표 [0] 2" xfId="11" xr:uid="{00000000-0005-0000-0000-000005000000}"/>
    <cellStyle name="쉼표 [0] 2 2" xfId="9" xr:uid="{00000000-0005-0000-0000-000006000000}"/>
    <cellStyle name="쉼표 [0] 2 3" xfId="2" xr:uid="{00000000-0005-0000-0000-000007000000}"/>
    <cellStyle name="쉼표 [0] 3" xfId="10" xr:uid="{00000000-0005-0000-0000-000008000000}"/>
    <cellStyle name="쉼표 [0] 8" xfId="5" xr:uid="{00000000-0005-0000-0000-000009000000}"/>
    <cellStyle name="표준" xfId="0" builtinId="0"/>
    <cellStyle name="표준 127" xfId="4" xr:uid="{00000000-0005-0000-0000-00000B000000}"/>
    <cellStyle name="표준 2" xfId="7" xr:uid="{00000000-0005-0000-0000-00000C000000}"/>
    <cellStyle name="표준_L-S(32)" xfId="6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rgbClr val="C6D9F1"/>
        </a:solidFill>
        <a:ln w="12700" algn="ctr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view="pageBreakPreview" zoomScaleNormal="100" zoomScaleSheetLayoutView="100" workbookViewId="0">
      <selection activeCell="D20" sqref="D20"/>
    </sheetView>
  </sheetViews>
  <sheetFormatPr defaultColWidth="10" defaultRowHeight="20.100000000000001" customHeight="1"/>
  <cols>
    <col min="1" max="1" width="13.875" style="17" customWidth="1"/>
    <col min="2" max="2" width="22.875" style="17" customWidth="1"/>
    <col min="3" max="3" width="23.75" style="17" customWidth="1"/>
    <col min="4" max="4" width="15.25" style="17" customWidth="1"/>
    <col min="5" max="5" width="9.875" style="17" customWidth="1"/>
    <col min="6" max="16384" width="10" style="17"/>
  </cols>
  <sheetData>
    <row r="1" spans="1:5" ht="31.5" customHeight="1">
      <c r="A1" s="191" t="s">
        <v>43</v>
      </c>
      <c r="B1" s="191"/>
      <c r="C1" s="191"/>
      <c r="D1" s="191"/>
      <c r="E1" s="191"/>
    </row>
    <row r="3" spans="1:5" ht="20.100000000000001" customHeight="1">
      <c r="A3" s="18" t="s">
        <v>29</v>
      </c>
      <c r="B3" s="19"/>
      <c r="C3" s="19"/>
      <c r="D3" s="192" t="s">
        <v>172</v>
      </c>
      <c r="E3" s="192"/>
    </row>
    <row r="4" spans="1:5" s="19" customFormat="1" ht="20.100000000000001" customHeight="1">
      <c r="A4" s="70" t="s">
        <v>30</v>
      </c>
      <c r="B4" s="189" t="s">
        <v>31</v>
      </c>
      <c r="C4" s="193"/>
      <c r="D4" s="190"/>
      <c r="E4" s="71" t="s">
        <v>32</v>
      </c>
    </row>
    <row r="5" spans="1:5" s="19" customFormat="1" ht="20.100000000000001" customHeight="1">
      <c r="A5" s="20" t="s">
        <v>110</v>
      </c>
      <c r="B5" s="21" t="s">
        <v>132</v>
      </c>
      <c r="C5" s="21"/>
      <c r="D5" s="22"/>
      <c r="E5" s="22"/>
    </row>
    <row r="6" spans="1:5" s="19" customFormat="1" ht="20.100000000000001" customHeight="1">
      <c r="A6" s="185" t="s">
        <v>117</v>
      </c>
      <c r="B6" s="21" t="s">
        <v>157</v>
      </c>
      <c r="C6" s="21"/>
      <c r="D6" s="22"/>
      <c r="E6" s="22"/>
    </row>
    <row r="7" spans="1:5" s="19" customFormat="1" ht="20.100000000000001" customHeight="1">
      <c r="A7" s="186"/>
      <c r="B7" s="21" t="s">
        <v>158</v>
      </c>
      <c r="C7" s="21"/>
      <c r="D7" s="22"/>
      <c r="E7" s="22"/>
    </row>
    <row r="8" spans="1:5" s="19" customFormat="1" ht="20.100000000000001" customHeight="1">
      <c r="A8" s="187"/>
      <c r="B8" s="21" t="s">
        <v>151</v>
      </c>
      <c r="C8" s="21" t="s">
        <v>135</v>
      </c>
      <c r="D8" s="22"/>
      <c r="E8" s="22"/>
    </row>
    <row r="9" spans="1:5" s="19" customFormat="1" ht="20.100000000000001" customHeight="1">
      <c r="A9" s="185" t="s">
        <v>33</v>
      </c>
      <c r="B9" s="21" t="s">
        <v>173</v>
      </c>
      <c r="C9" s="21"/>
      <c r="D9" s="22"/>
      <c r="E9" s="22"/>
    </row>
    <row r="10" spans="1:5" s="19" customFormat="1" ht="20.100000000000001" customHeight="1">
      <c r="A10" s="186"/>
      <c r="B10" s="21" t="s">
        <v>152</v>
      </c>
      <c r="C10" s="21"/>
      <c r="D10" s="22"/>
      <c r="E10" s="22"/>
    </row>
    <row r="11" spans="1:5" s="19" customFormat="1" ht="20.100000000000001" customHeight="1">
      <c r="A11" s="187"/>
      <c r="B11" s="21" t="s">
        <v>153</v>
      </c>
      <c r="C11" s="21" t="s">
        <v>135</v>
      </c>
      <c r="D11" s="22"/>
      <c r="E11" s="22"/>
    </row>
    <row r="12" spans="1:5" s="19" customFormat="1" ht="20.100000000000001" customHeight="1">
      <c r="A12" s="185" t="s">
        <v>34</v>
      </c>
      <c r="B12" s="21" t="s">
        <v>133</v>
      </c>
      <c r="C12" s="21"/>
      <c r="D12" s="22"/>
      <c r="E12" s="22"/>
    </row>
    <row r="13" spans="1:5" s="19" customFormat="1" ht="20.100000000000001" customHeight="1">
      <c r="A13" s="186"/>
      <c r="B13" s="21" t="s">
        <v>134</v>
      </c>
      <c r="C13" s="21"/>
      <c r="D13" s="22"/>
      <c r="E13" s="22"/>
    </row>
    <row r="14" spans="1:5" s="19" customFormat="1" ht="20.100000000000001" customHeight="1">
      <c r="A14" s="187"/>
      <c r="B14" s="98" t="s">
        <v>144</v>
      </c>
      <c r="C14" s="98" t="s">
        <v>145</v>
      </c>
      <c r="D14" s="22"/>
      <c r="E14" s="22"/>
    </row>
    <row r="15" spans="1:5" s="19" customFormat="1" ht="20.100000000000001" customHeight="1">
      <c r="A15" s="185" t="s">
        <v>35</v>
      </c>
      <c r="B15" s="21" t="s">
        <v>141</v>
      </c>
      <c r="C15" s="21"/>
      <c r="D15" s="22"/>
      <c r="E15" s="22"/>
    </row>
    <row r="16" spans="1:5" s="19" customFormat="1" ht="20.100000000000001" customHeight="1">
      <c r="A16" s="186"/>
      <c r="B16" s="21" t="s">
        <v>142</v>
      </c>
      <c r="C16" s="21"/>
      <c r="D16" s="22"/>
      <c r="E16" s="22"/>
    </row>
    <row r="17" spans="1:5" s="19" customFormat="1" ht="20.100000000000001" customHeight="1">
      <c r="A17" s="186"/>
      <c r="B17" s="181" t="s">
        <v>169</v>
      </c>
      <c r="C17" s="21"/>
      <c r="D17" s="22"/>
      <c r="E17" s="22"/>
    </row>
    <row r="18" spans="1:5" s="19" customFormat="1" ht="20.100000000000001" customHeight="1">
      <c r="A18" s="186"/>
      <c r="B18" s="21" t="s">
        <v>154</v>
      </c>
      <c r="C18" s="21"/>
      <c r="D18" s="22"/>
      <c r="E18" s="22"/>
    </row>
    <row r="19" spans="1:5" s="19" customFormat="1" ht="20.100000000000001" customHeight="1">
      <c r="A19" s="186"/>
      <c r="B19" s="21" t="s">
        <v>155</v>
      </c>
      <c r="C19" s="21"/>
      <c r="D19" s="22"/>
      <c r="E19" s="22"/>
    </row>
    <row r="20" spans="1:5" s="19" customFormat="1" ht="20.100000000000001" customHeight="1">
      <c r="A20" s="186"/>
      <c r="B20" s="21" t="s">
        <v>156</v>
      </c>
      <c r="C20" s="21"/>
      <c r="D20" s="22"/>
      <c r="E20" s="22"/>
    </row>
    <row r="21" spans="1:5" s="19" customFormat="1" ht="20.100000000000001" customHeight="1">
      <c r="A21" s="187"/>
      <c r="B21" s="21" t="s">
        <v>166</v>
      </c>
      <c r="C21" s="21"/>
      <c r="D21" s="22"/>
      <c r="E21" s="22"/>
    </row>
    <row r="23" spans="1:5" ht="20.100000000000001" customHeight="1">
      <c r="A23" s="18" t="s">
        <v>36</v>
      </c>
      <c r="B23" s="19"/>
      <c r="C23" s="19"/>
      <c r="D23" s="188" t="s">
        <v>37</v>
      </c>
      <c r="E23" s="188"/>
    </row>
    <row r="24" spans="1:5" ht="20.100000000000001" customHeight="1">
      <c r="A24" s="189" t="s">
        <v>38</v>
      </c>
      <c r="B24" s="190"/>
      <c r="C24" s="72" t="s">
        <v>39</v>
      </c>
      <c r="D24" s="71"/>
      <c r="E24" s="71" t="s">
        <v>40</v>
      </c>
    </row>
    <row r="25" spans="1:5" ht="20.100000000000001" customHeight="1">
      <c r="A25" s="23" t="s">
        <v>44</v>
      </c>
      <c r="B25" s="22"/>
      <c r="C25" s="69">
        <f>'갑지(사업비)'!D24</f>
        <v>328935296</v>
      </c>
      <c r="D25" s="25" t="s">
        <v>46</v>
      </c>
      <c r="E25" s="26"/>
    </row>
    <row r="26" spans="1:5" ht="20.100000000000001" customHeight="1">
      <c r="A26" s="23" t="s">
        <v>41</v>
      </c>
      <c r="B26" s="22"/>
      <c r="C26" s="69">
        <f>'갑지(사업비)'!D22</f>
        <v>31905000</v>
      </c>
      <c r="D26" s="25" t="s">
        <v>46</v>
      </c>
      <c r="E26" s="22"/>
    </row>
    <row r="27" spans="1:5" ht="20.100000000000001" customHeight="1">
      <c r="A27" s="23" t="s">
        <v>42</v>
      </c>
      <c r="B27" s="22"/>
      <c r="C27" s="69">
        <f>'갑지(사업비)'!D14</f>
        <v>203669000</v>
      </c>
      <c r="D27" s="25" t="s">
        <v>46</v>
      </c>
      <c r="E27" s="22"/>
    </row>
    <row r="28" spans="1:5" ht="20.100000000000001" customHeight="1">
      <c r="A28" s="23" t="s">
        <v>45</v>
      </c>
      <c r="B28" s="22"/>
      <c r="C28" s="24"/>
      <c r="D28" s="27"/>
      <c r="E28" s="22"/>
    </row>
    <row r="29" spans="1:5" ht="20.100000000000001" customHeight="1">
      <c r="A29" s="28"/>
      <c r="B29" s="182" t="s">
        <v>170</v>
      </c>
      <c r="C29" s="183">
        <f>'갑지(사업비)'!F14</f>
        <v>6626295</v>
      </c>
      <c r="D29" s="184" t="s">
        <v>46</v>
      </c>
      <c r="E29" s="22"/>
    </row>
    <row r="30" spans="1:5" ht="20.100000000000001" customHeight="1">
      <c r="A30" s="28"/>
      <c r="B30" s="29" t="s">
        <v>109</v>
      </c>
      <c r="C30" s="69">
        <f>'갑지(사업비)'!G14+'갑지(사업비)'!E14</f>
        <v>197042705</v>
      </c>
      <c r="D30" s="25" t="s">
        <v>46</v>
      </c>
      <c r="E30" s="30"/>
    </row>
  </sheetData>
  <mergeCells count="9">
    <mergeCell ref="A15:A21"/>
    <mergeCell ref="D23:E23"/>
    <mergeCell ref="A24:B24"/>
    <mergeCell ref="A1:E1"/>
    <mergeCell ref="D3:E3"/>
    <mergeCell ref="B4:D4"/>
    <mergeCell ref="A6:A8"/>
    <mergeCell ref="A9:A11"/>
    <mergeCell ref="A12:A14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6"/>
  <sheetViews>
    <sheetView view="pageBreakPreview" zoomScale="85" zoomScaleNormal="100" zoomScaleSheetLayoutView="85" workbookViewId="0">
      <selection activeCell="G20" sqref="G20"/>
    </sheetView>
  </sheetViews>
  <sheetFormatPr defaultColWidth="10" defaultRowHeight="30" customHeight="1"/>
  <cols>
    <col min="1" max="1" width="9.375" style="19" customWidth="1"/>
    <col min="2" max="2" width="8.375" style="31" customWidth="1"/>
    <col min="3" max="3" width="13.5" style="19" customWidth="1"/>
    <col min="4" max="7" width="14.625" style="19" customWidth="1"/>
    <col min="8" max="8" width="9.875" style="32" customWidth="1"/>
    <col min="9" max="9" width="10.125" style="33" customWidth="1"/>
    <col min="10" max="10" width="12.625" style="19" bestFit="1" customWidth="1"/>
    <col min="11" max="11" width="10" style="19"/>
    <col min="12" max="12" width="11.5" style="19" bestFit="1" customWidth="1"/>
    <col min="13" max="13" width="12.625" style="19" bestFit="1" customWidth="1"/>
    <col min="14" max="16384" width="10" style="19"/>
  </cols>
  <sheetData>
    <row r="1" spans="1:13" ht="21" customHeight="1">
      <c r="A1" s="1" t="s">
        <v>0</v>
      </c>
    </row>
    <row r="2" spans="1:13" ht="30" customHeight="1">
      <c r="A2" s="200" t="s">
        <v>116</v>
      </c>
      <c r="B2" s="201"/>
      <c r="C2" s="201"/>
      <c r="D2" s="201"/>
      <c r="E2" s="201"/>
      <c r="F2" s="201"/>
      <c r="G2" s="201"/>
    </row>
    <row r="3" spans="1:13" ht="23.25" customHeight="1" thickBot="1">
      <c r="A3" s="7" t="s">
        <v>138</v>
      </c>
      <c r="B3" s="34"/>
      <c r="C3" s="32"/>
      <c r="D3" s="32"/>
      <c r="E3" s="32"/>
      <c r="F3" s="32"/>
      <c r="G3" s="35" t="s">
        <v>47</v>
      </c>
      <c r="H3" s="35"/>
      <c r="I3" s="36"/>
    </row>
    <row r="4" spans="1:13" ht="23.25" customHeight="1" thickTop="1">
      <c r="A4" s="204" t="s">
        <v>2</v>
      </c>
      <c r="B4" s="205"/>
      <c r="C4" s="206"/>
      <c r="D4" s="56" t="s">
        <v>48</v>
      </c>
      <c r="E4" s="99" t="s">
        <v>3</v>
      </c>
      <c r="F4" s="142" t="s">
        <v>149</v>
      </c>
      <c r="G4" s="100" t="s">
        <v>4</v>
      </c>
      <c r="I4" s="37"/>
    </row>
    <row r="5" spans="1:13" ht="23.25" customHeight="1">
      <c r="A5" s="58" t="s">
        <v>49</v>
      </c>
      <c r="B5" s="59" t="s">
        <v>5</v>
      </c>
      <c r="C5" s="51" t="s">
        <v>6</v>
      </c>
      <c r="D5" s="54">
        <f>+'을지(총공사비)'!D18</f>
        <v>13396178</v>
      </c>
      <c r="E5" s="122">
        <f>+D5</f>
        <v>13396178</v>
      </c>
      <c r="F5" s="143"/>
      <c r="G5" s="132">
        <f>+D5-E5</f>
        <v>0</v>
      </c>
    </row>
    <row r="6" spans="1:13" ht="23.25" customHeight="1">
      <c r="A6" s="38"/>
      <c r="B6" s="50"/>
      <c r="C6" s="52" t="s">
        <v>50</v>
      </c>
      <c r="D6" s="52">
        <f>+'을지(총공사비)'!D42</f>
        <v>136661659</v>
      </c>
      <c r="E6" s="123">
        <f t="shared" ref="E6:E7" si="0">+D6</f>
        <v>136661659</v>
      </c>
      <c r="F6" s="144"/>
      <c r="G6" s="133">
        <f t="shared" ref="G6:G9" si="1">+D6-E6</f>
        <v>0</v>
      </c>
      <c r="L6" s="39"/>
    </row>
    <row r="7" spans="1:13" ht="23.25" customHeight="1">
      <c r="A7" s="38"/>
      <c r="B7" s="50"/>
      <c r="C7" s="52" t="s">
        <v>51</v>
      </c>
      <c r="D7" s="52">
        <f>+'을지(총공사비)'!D52</f>
        <v>17762588</v>
      </c>
      <c r="E7" s="123">
        <f t="shared" si="0"/>
        <v>17762588</v>
      </c>
      <c r="F7" s="144"/>
      <c r="G7" s="133">
        <f t="shared" si="1"/>
        <v>0</v>
      </c>
    </row>
    <row r="8" spans="1:13" ht="23.25" customHeight="1">
      <c r="A8" s="38"/>
      <c r="B8" s="50"/>
      <c r="C8" s="52" t="s">
        <v>52</v>
      </c>
      <c r="D8" s="52">
        <f>+'을지(총공사비)'!D53</f>
        <v>6180024</v>
      </c>
      <c r="E8" s="123">
        <v>0</v>
      </c>
      <c r="F8" s="144"/>
      <c r="G8" s="133">
        <f t="shared" si="1"/>
        <v>6180024</v>
      </c>
    </row>
    <row r="9" spans="1:13" ht="23.25" customHeight="1">
      <c r="A9" s="38"/>
      <c r="B9" s="50"/>
      <c r="C9" s="52" t="s">
        <v>53</v>
      </c>
      <c r="D9" s="52">
        <f>+'을지(총공사비)'!D54</f>
        <v>5462798</v>
      </c>
      <c r="E9" s="123">
        <v>0</v>
      </c>
      <c r="F9" s="144"/>
      <c r="G9" s="133">
        <f t="shared" si="1"/>
        <v>5462798</v>
      </c>
    </row>
    <row r="10" spans="1:13" ht="23.25" customHeight="1">
      <c r="A10" s="38"/>
      <c r="B10" s="50"/>
      <c r="C10" s="64" t="s">
        <v>54</v>
      </c>
      <c r="D10" s="64">
        <f>+'을지(총공사비)'!D57</f>
        <v>6039327</v>
      </c>
      <c r="E10" s="124">
        <v>0</v>
      </c>
      <c r="F10" s="145">
        <f>+D10-E10</f>
        <v>6039327</v>
      </c>
      <c r="G10" s="134"/>
    </row>
    <row r="11" spans="1:13" ht="23.25" customHeight="1">
      <c r="A11" s="38"/>
      <c r="B11" s="53"/>
      <c r="C11" s="38" t="s">
        <v>55</v>
      </c>
      <c r="D11" s="38">
        <f>SUM(D5:D10)</f>
        <v>185502574</v>
      </c>
      <c r="E11" s="125">
        <f t="shared" ref="E11:G11" si="2">SUM(E5:E10)</f>
        <v>167820425</v>
      </c>
      <c r="F11" s="146">
        <f t="shared" si="2"/>
        <v>6039327</v>
      </c>
      <c r="G11" s="135">
        <f t="shared" si="2"/>
        <v>11642822</v>
      </c>
    </row>
    <row r="12" spans="1:13" ht="23.25" customHeight="1">
      <c r="A12" s="38"/>
      <c r="B12" s="207" t="s">
        <v>56</v>
      </c>
      <c r="C12" s="208"/>
      <c r="D12" s="55">
        <f>'을지(총공사비)'!D59</f>
        <v>9979599</v>
      </c>
      <c r="E12" s="126">
        <f>'을지(총공사비)'!E59</f>
        <v>9035528.9345999993</v>
      </c>
      <c r="F12" s="147">
        <f>'을지(총공사비)'!F59</f>
        <v>322447</v>
      </c>
      <c r="G12" s="136">
        <f>+D12-E12-F12</f>
        <v>621623.06540000066</v>
      </c>
    </row>
    <row r="13" spans="1:13" ht="23.25" customHeight="1">
      <c r="A13" s="38"/>
      <c r="B13" s="207" t="s">
        <v>57</v>
      </c>
      <c r="C13" s="208"/>
      <c r="D13" s="55">
        <f>'을지(총공사비)'!D60</f>
        <v>8186827</v>
      </c>
      <c r="E13" s="126">
        <f>'을지(총공사비)'!E60</f>
        <v>7412353.1657999996</v>
      </c>
      <c r="F13" s="147">
        <f>'을지(총공사비)'!F60</f>
        <v>264521</v>
      </c>
      <c r="G13" s="136">
        <f>+D13-E13-F13</f>
        <v>509952.83420000039</v>
      </c>
    </row>
    <row r="14" spans="1:13" ht="23.25" customHeight="1">
      <c r="A14" s="38"/>
      <c r="B14" s="194" t="s">
        <v>58</v>
      </c>
      <c r="C14" s="195"/>
      <c r="D14" s="57">
        <f>SUM(D11:D13)</f>
        <v>203669000</v>
      </c>
      <c r="E14" s="127">
        <f t="shared" ref="E14:G14" si="3">SUM(E11:E13)</f>
        <v>184268307.1004</v>
      </c>
      <c r="F14" s="148">
        <f t="shared" si="3"/>
        <v>6626295</v>
      </c>
      <c r="G14" s="137">
        <f t="shared" si="3"/>
        <v>12774397.899600001</v>
      </c>
      <c r="I14" s="37"/>
      <c r="J14" s="40"/>
    </row>
    <row r="15" spans="1:13" ht="23.25" customHeight="1">
      <c r="A15" s="58" t="s">
        <v>59</v>
      </c>
      <c r="B15" s="202" t="s">
        <v>60</v>
      </c>
      <c r="C15" s="203"/>
      <c r="D15" s="152">
        <v>4000000</v>
      </c>
      <c r="E15" s="128"/>
      <c r="F15" s="149">
        <f>+D15</f>
        <v>4000000</v>
      </c>
      <c r="G15" s="138"/>
    </row>
    <row r="16" spans="1:13" ht="23.25" customHeight="1">
      <c r="A16" s="38"/>
      <c r="B16" s="202" t="s">
        <v>61</v>
      </c>
      <c r="C16" s="203"/>
      <c r="D16" s="152">
        <v>4522000</v>
      </c>
      <c r="E16" s="129"/>
      <c r="F16" s="149">
        <f t="shared" ref="F16:F20" si="4">+D16</f>
        <v>4522000</v>
      </c>
      <c r="G16" s="139"/>
      <c r="M16" s="40"/>
    </row>
    <row r="17" spans="1:13" ht="23.25" customHeight="1">
      <c r="A17" s="38"/>
      <c r="B17" s="202" t="s">
        <v>122</v>
      </c>
      <c r="C17" s="203"/>
      <c r="D17" s="152">
        <v>31710000</v>
      </c>
      <c r="E17" s="128"/>
      <c r="F17" s="149">
        <f t="shared" si="4"/>
        <v>31710000</v>
      </c>
      <c r="G17" s="138"/>
      <c r="M17" s="40"/>
    </row>
    <row r="18" spans="1:13" ht="23.25" customHeight="1">
      <c r="A18" s="38"/>
      <c r="B18" s="202" t="s">
        <v>62</v>
      </c>
      <c r="C18" s="203"/>
      <c r="D18" s="152">
        <v>13863000</v>
      </c>
      <c r="E18" s="128"/>
      <c r="F18" s="149">
        <f t="shared" si="4"/>
        <v>13863000</v>
      </c>
      <c r="G18" s="138"/>
    </row>
    <row r="19" spans="1:13" ht="23.25" customHeight="1">
      <c r="A19" s="38"/>
      <c r="B19" s="202" t="s">
        <v>63</v>
      </c>
      <c r="C19" s="203"/>
      <c r="D19" s="152"/>
      <c r="E19" s="128"/>
      <c r="F19" s="149">
        <f t="shared" si="4"/>
        <v>0</v>
      </c>
      <c r="G19" s="138"/>
    </row>
    <row r="20" spans="1:13" ht="23.25" customHeight="1">
      <c r="A20" s="38"/>
      <c r="B20" s="202" t="s">
        <v>123</v>
      </c>
      <c r="C20" s="203"/>
      <c r="D20" s="152">
        <v>39104000</v>
      </c>
      <c r="E20" s="128"/>
      <c r="F20" s="149">
        <f t="shared" si="4"/>
        <v>39104000</v>
      </c>
      <c r="G20" s="138"/>
    </row>
    <row r="21" spans="1:13" ht="23.25" customHeight="1">
      <c r="A21" s="41"/>
      <c r="B21" s="194" t="s">
        <v>58</v>
      </c>
      <c r="C21" s="195"/>
      <c r="D21" s="127">
        <f>SUM(D15:D20)</f>
        <v>93199000</v>
      </c>
      <c r="E21" s="127"/>
      <c r="F21" s="148">
        <f>SUM(F15:F20)</f>
        <v>93199000</v>
      </c>
      <c r="G21" s="137"/>
    </row>
    <row r="22" spans="1:13" ht="23.25" customHeight="1">
      <c r="A22" s="194" t="s">
        <v>64</v>
      </c>
      <c r="B22" s="196"/>
      <c r="C22" s="195"/>
      <c r="D22" s="127">
        <v>31905000</v>
      </c>
      <c r="E22" s="127"/>
      <c r="F22" s="148">
        <f>+D22</f>
        <v>31905000</v>
      </c>
      <c r="G22" s="137"/>
    </row>
    <row r="23" spans="1:13" ht="23.25" customHeight="1">
      <c r="A23" s="197" t="s">
        <v>65</v>
      </c>
      <c r="B23" s="198"/>
      <c r="C23" s="199"/>
      <c r="D23" s="130">
        <v>162296</v>
      </c>
      <c r="E23" s="130"/>
      <c r="F23" s="150">
        <f>+D23</f>
        <v>162296</v>
      </c>
      <c r="G23" s="140"/>
    </row>
    <row r="24" spans="1:13" ht="23.25" customHeight="1" thickBot="1">
      <c r="A24" s="194" t="s">
        <v>66</v>
      </c>
      <c r="B24" s="196"/>
      <c r="C24" s="195"/>
      <c r="D24" s="60">
        <f>D14+D21+D22+D23</f>
        <v>328935296</v>
      </c>
      <c r="E24" s="131">
        <f>E11+E12+E13+E21+E22+E23</f>
        <v>184268307.1004</v>
      </c>
      <c r="F24" s="151">
        <f>F14+F21+F22+F23</f>
        <v>131892591</v>
      </c>
      <c r="G24" s="141">
        <f>G11+G12+G13+G21+G22+G23</f>
        <v>12774397.899600001</v>
      </c>
    </row>
    <row r="25" spans="1:13" s="1" customFormat="1" ht="14.25" thickTop="1">
      <c r="A25" s="62" t="s">
        <v>108</v>
      </c>
      <c r="B25" s="62"/>
      <c r="C25" s="62"/>
      <c r="D25" s="62"/>
      <c r="E25" s="62"/>
      <c r="F25" s="62"/>
      <c r="G25" s="62"/>
      <c r="H25" s="2"/>
      <c r="I25" s="4"/>
    </row>
    <row r="26" spans="1:13" s="1" customFormat="1" ht="13.5">
      <c r="A26" s="62" t="s">
        <v>67</v>
      </c>
      <c r="B26" s="62"/>
      <c r="C26" s="62"/>
      <c r="D26" s="62"/>
      <c r="E26" s="62"/>
      <c r="F26" s="62"/>
      <c r="G26" s="62"/>
      <c r="H26" s="2"/>
      <c r="I26" s="4"/>
    </row>
    <row r="27" spans="1:13" s="1" customFormat="1" ht="13.5">
      <c r="A27" s="62" t="s">
        <v>68</v>
      </c>
      <c r="B27" s="62"/>
      <c r="C27" s="62"/>
      <c r="D27" s="62"/>
      <c r="E27" s="62"/>
      <c r="F27" s="62"/>
      <c r="G27" s="62"/>
      <c r="H27" s="2"/>
      <c r="I27" s="4"/>
    </row>
    <row r="28" spans="1:13" s="1" customFormat="1" ht="13.5">
      <c r="A28" s="62" t="s">
        <v>69</v>
      </c>
      <c r="B28" s="61"/>
      <c r="C28" s="61"/>
      <c r="D28" s="61"/>
      <c r="E28" s="61"/>
      <c r="F28" s="61"/>
      <c r="G28" s="61"/>
      <c r="H28" s="2"/>
      <c r="I28" s="4"/>
    </row>
    <row r="29" spans="1:13" s="1" customFormat="1" ht="13.5">
      <c r="A29" s="62" t="s">
        <v>112</v>
      </c>
      <c r="B29" s="179"/>
      <c r="C29" s="6"/>
      <c r="D29" s="6"/>
      <c r="E29" s="6"/>
      <c r="F29" s="6"/>
      <c r="G29" s="6"/>
      <c r="H29" s="2"/>
      <c r="I29" s="4"/>
    </row>
    <row r="30" spans="1:13" s="1" customFormat="1" ht="13.5">
      <c r="A30" s="62" t="s">
        <v>70</v>
      </c>
      <c r="B30" s="61"/>
      <c r="C30" s="61"/>
      <c r="D30" s="61"/>
      <c r="E30" s="61"/>
      <c r="F30" s="61"/>
      <c r="G30" s="61"/>
      <c r="H30" s="2"/>
      <c r="I30" s="4"/>
    </row>
    <row r="31" spans="1:13" s="1" customFormat="1" ht="13.5">
      <c r="A31" s="62" t="s">
        <v>71</v>
      </c>
      <c r="B31" s="61"/>
      <c r="C31" s="61"/>
      <c r="D31" s="61"/>
      <c r="E31" s="61"/>
      <c r="F31" s="61"/>
      <c r="G31" s="61"/>
      <c r="H31" s="2"/>
      <c r="I31" s="4"/>
    </row>
    <row r="32" spans="1:13" s="1" customFormat="1" ht="13.5">
      <c r="A32" s="62" t="s">
        <v>111</v>
      </c>
      <c r="B32" s="61"/>
      <c r="C32" s="61"/>
      <c r="D32" s="61"/>
      <c r="E32" s="61"/>
      <c r="F32" s="61"/>
      <c r="G32" s="61"/>
      <c r="H32" s="2"/>
      <c r="I32" s="4"/>
    </row>
    <row r="33" spans="1:9" s="1" customFormat="1" ht="13.5">
      <c r="A33" s="62" t="s">
        <v>113</v>
      </c>
      <c r="B33" s="61"/>
      <c r="C33" s="61"/>
      <c r="D33" s="61"/>
      <c r="E33" s="61"/>
      <c r="F33" s="61"/>
      <c r="G33" s="61"/>
      <c r="H33" s="2"/>
      <c r="I33" s="4"/>
    </row>
    <row r="34" spans="1:9" s="1" customFormat="1" ht="13.5">
      <c r="A34" s="62" t="s">
        <v>114</v>
      </c>
      <c r="B34" s="61"/>
      <c r="C34" s="61"/>
      <c r="D34" s="61"/>
      <c r="E34" s="61"/>
      <c r="F34" s="61"/>
      <c r="G34" s="61"/>
      <c r="H34" s="2"/>
      <c r="I34" s="4"/>
    </row>
    <row r="35" spans="1:9" s="1" customFormat="1" ht="13.5">
      <c r="A35" s="62" t="s">
        <v>72</v>
      </c>
      <c r="B35" s="61"/>
      <c r="C35" s="61"/>
      <c r="D35" s="61"/>
      <c r="E35" s="61"/>
      <c r="F35" s="61"/>
      <c r="G35" s="61"/>
      <c r="H35" s="2"/>
      <c r="I35" s="4"/>
    </row>
    <row r="36" spans="1:9" s="1" customFormat="1" ht="13.5">
      <c r="A36" s="88" t="s">
        <v>126</v>
      </c>
      <c r="B36" s="61"/>
      <c r="C36" s="61"/>
      <c r="D36" s="61"/>
      <c r="E36" s="61"/>
      <c r="F36" s="61"/>
      <c r="G36" s="61"/>
      <c r="H36" s="2"/>
      <c r="I36" s="4"/>
    </row>
  </sheetData>
  <mergeCells count="15">
    <mergeCell ref="B21:C21"/>
    <mergeCell ref="A22:C22"/>
    <mergeCell ref="A23:C23"/>
    <mergeCell ref="A24:C24"/>
    <mergeCell ref="A2:G2"/>
    <mergeCell ref="B16:C16"/>
    <mergeCell ref="B17:C17"/>
    <mergeCell ref="B18:C18"/>
    <mergeCell ref="B19:C19"/>
    <mergeCell ref="B20:C20"/>
    <mergeCell ref="B15:C15"/>
    <mergeCell ref="A4:C4"/>
    <mergeCell ref="B12:C12"/>
    <mergeCell ref="B13:C13"/>
    <mergeCell ref="B14:C14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0"/>
  <sheetViews>
    <sheetView view="pageBreakPreview" topLeftCell="B1" zoomScaleNormal="115" zoomScaleSheetLayoutView="100" workbookViewId="0">
      <pane ySplit="4" topLeftCell="A13" activePane="bottomLeft" state="frozen"/>
      <selection pane="bottomLeft" activeCell="H41" sqref="H41"/>
    </sheetView>
  </sheetViews>
  <sheetFormatPr defaultRowHeight="13.5"/>
  <cols>
    <col min="1" max="1" width="7.875" style="1" customWidth="1"/>
    <col min="2" max="2" width="11.625" style="1" bestFit="1" customWidth="1"/>
    <col min="3" max="3" width="19.375" style="1" customWidth="1"/>
    <col min="4" max="4" width="15" style="44" customWidth="1"/>
    <col min="5" max="5" width="12" style="1" bestFit="1" customWidth="1"/>
    <col min="6" max="7" width="11.375" style="1" customWidth="1"/>
    <col min="8" max="9" width="9" style="1"/>
    <col min="10" max="10" width="9.75" style="1" bestFit="1" customWidth="1"/>
    <col min="11" max="12" width="9" style="1"/>
    <col min="13" max="13" width="9.625" style="1" bestFit="1" customWidth="1"/>
    <col min="14" max="14" width="12.125" style="1" bestFit="1" customWidth="1"/>
    <col min="15" max="201" width="9" style="1"/>
    <col min="202" max="203" width="11" style="1" customWidth="1"/>
    <col min="204" max="204" width="19.375" style="1" customWidth="1"/>
    <col min="205" max="208" width="12.875" style="1" customWidth="1"/>
    <col min="209" max="209" width="2.5" style="1" customWidth="1"/>
    <col min="210" max="210" width="15.125" style="1" customWidth="1"/>
    <col min="211" max="211" width="9" style="1"/>
    <col min="212" max="212" width="14.875" style="1" customWidth="1"/>
    <col min="213" max="213" width="15.875" style="1" customWidth="1"/>
    <col min="214" max="214" width="13.625" style="1" customWidth="1"/>
    <col min="215" max="457" width="9" style="1"/>
    <col min="458" max="459" width="11" style="1" customWidth="1"/>
    <col min="460" max="460" width="19.375" style="1" customWidth="1"/>
    <col min="461" max="464" width="12.875" style="1" customWidth="1"/>
    <col min="465" max="465" width="2.5" style="1" customWidth="1"/>
    <col min="466" max="466" width="15.125" style="1" customWidth="1"/>
    <col min="467" max="467" width="9" style="1"/>
    <col min="468" max="468" width="14.875" style="1" customWidth="1"/>
    <col min="469" max="469" width="15.875" style="1" customWidth="1"/>
    <col min="470" max="470" width="13.625" style="1" customWidth="1"/>
    <col min="471" max="713" width="9" style="1"/>
    <col min="714" max="715" width="11" style="1" customWidth="1"/>
    <col min="716" max="716" width="19.375" style="1" customWidth="1"/>
    <col min="717" max="720" width="12.875" style="1" customWidth="1"/>
    <col min="721" max="721" width="2.5" style="1" customWidth="1"/>
    <col min="722" max="722" width="15.125" style="1" customWidth="1"/>
    <col min="723" max="723" width="9" style="1"/>
    <col min="724" max="724" width="14.875" style="1" customWidth="1"/>
    <col min="725" max="725" width="15.875" style="1" customWidth="1"/>
    <col min="726" max="726" width="13.625" style="1" customWidth="1"/>
    <col min="727" max="969" width="9" style="1"/>
    <col min="970" max="971" width="11" style="1" customWidth="1"/>
    <col min="972" max="972" width="19.375" style="1" customWidth="1"/>
    <col min="973" max="976" width="12.875" style="1" customWidth="1"/>
    <col min="977" max="977" width="2.5" style="1" customWidth="1"/>
    <col min="978" max="978" width="15.125" style="1" customWidth="1"/>
    <col min="979" max="979" width="9" style="1"/>
    <col min="980" max="980" width="14.875" style="1" customWidth="1"/>
    <col min="981" max="981" width="15.875" style="1" customWidth="1"/>
    <col min="982" max="982" width="13.625" style="1" customWidth="1"/>
    <col min="983" max="1225" width="9" style="1"/>
    <col min="1226" max="1227" width="11" style="1" customWidth="1"/>
    <col min="1228" max="1228" width="19.375" style="1" customWidth="1"/>
    <col min="1229" max="1232" width="12.875" style="1" customWidth="1"/>
    <col min="1233" max="1233" width="2.5" style="1" customWidth="1"/>
    <col min="1234" max="1234" width="15.125" style="1" customWidth="1"/>
    <col min="1235" max="1235" width="9" style="1"/>
    <col min="1236" max="1236" width="14.875" style="1" customWidth="1"/>
    <col min="1237" max="1237" width="15.875" style="1" customWidth="1"/>
    <col min="1238" max="1238" width="13.625" style="1" customWidth="1"/>
    <col min="1239" max="1481" width="9" style="1"/>
    <col min="1482" max="1483" width="11" style="1" customWidth="1"/>
    <col min="1484" max="1484" width="19.375" style="1" customWidth="1"/>
    <col min="1485" max="1488" width="12.875" style="1" customWidth="1"/>
    <col min="1489" max="1489" width="2.5" style="1" customWidth="1"/>
    <col min="1490" max="1490" width="15.125" style="1" customWidth="1"/>
    <col min="1491" max="1491" width="9" style="1"/>
    <col min="1492" max="1492" width="14.875" style="1" customWidth="1"/>
    <col min="1493" max="1493" width="15.875" style="1" customWidth="1"/>
    <col min="1494" max="1494" width="13.625" style="1" customWidth="1"/>
    <col min="1495" max="1737" width="9" style="1"/>
    <col min="1738" max="1739" width="11" style="1" customWidth="1"/>
    <col min="1740" max="1740" width="19.375" style="1" customWidth="1"/>
    <col min="1741" max="1744" width="12.875" style="1" customWidth="1"/>
    <col min="1745" max="1745" width="2.5" style="1" customWidth="1"/>
    <col min="1746" max="1746" width="15.125" style="1" customWidth="1"/>
    <col min="1747" max="1747" width="9" style="1"/>
    <col min="1748" max="1748" width="14.875" style="1" customWidth="1"/>
    <col min="1749" max="1749" width="15.875" style="1" customWidth="1"/>
    <col min="1750" max="1750" width="13.625" style="1" customWidth="1"/>
    <col min="1751" max="1993" width="9" style="1"/>
    <col min="1994" max="1995" width="11" style="1" customWidth="1"/>
    <col min="1996" max="1996" width="19.375" style="1" customWidth="1"/>
    <col min="1997" max="2000" width="12.875" style="1" customWidth="1"/>
    <col min="2001" max="2001" width="2.5" style="1" customWidth="1"/>
    <col min="2002" max="2002" width="15.125" style="1" customWidth="1"/>
    <col min="2003" max="2003" width="9" style="1"/>
    <col min="2004" max="2004" width="14.875" style="1" customWidth="1"/>
    <col min="2005" max="2005" width="15.875" style="1" customWidth="1"/>
    <col min="2006" max="2006" width="13.625" style="1" customWidth="1"/>
    <col min="2007" max="2249" width="9" style="1"/>
    <col min="2250" max="2251" width="11" style="1" customWidth="1"/>
    <col min="2252" max="2252" width="19.375" style="1" customWidth="1"/>
    <col min="2253" max="2256" width="12.875" style="1" customWidth="1"/>
    <col min="2257" max="2257" width="2.5" style="1" customWidth="1"/>
    <col min="2258" max="2258" width="15.125" style="1" customWidth="1"/>
    <col min="2259" max="2259" width="9" style="1"/>
    <col min="2260" max="2260" width="14.875" style="1" customWidth="1"/>
    <col min="2261" max="2261" width="15.875" style="1" customWidth="1"/>
    <col min="2262" max="2262" width="13.625" style="1" customWidth="1"/>
    <col min="2263" max="2505" width="9" style="1"/>
    <col min="2506" max="2507" width="11" style="1" customWidth="1"/>
    <col min="2508" max="2508" width="19.375" style="1" customWidth="1"/>
    <col min="2509" max="2512" width="12.875" style="1" customWidth="1"/>
    <col min="2513" max="2513" width="2.5" style="1" customWidth="1"/>
    <col min="2514" max="2514" width="15.125" style="1" customWidth="1"/>
    <col min="2515" max="2515" width="9" style="1"/>
    <col min="2516" max="2516" width="14.875" style="1" customWidth="1"/>
    <col min="2517" max="2517" width="15.875" style="1" customWidth="1"/>
    <col min="2518" max="2518" width="13.625" style="1" customWidth="1"/>
    <col min="2519" max="2761" width="9" style="1"/>
    <col min="2762" max="2763" width="11" style="1" customWidth="1"/>
    <col min="2764" max="2764" width="19.375" style="1" customWidth="1"/>
    <col min="2765" max="2768" width="12.875" style="1" customWidth="1"/>
    <col min="2769" max="2769" width="2.5" style="1" customWidth="1"/>
    <col min="2770" max="2770" width="15.125" style="1" customWidth="1"/>
    <col min="2771" max="2771" width="9" style="1"/>
    <col min="2772" max="2772" width="14.875" style="1" customWidth="1"/>
    <col min="2773" max="2773" width="15.875" style="1" customWidth="1"/>
    <col min="2774" max="2774" width="13.625" style="1" customWidth="1"/>
    <col min="2775" max="3017" width="9" style="1"/>
    <col min="3018" max="3019" width="11" style="1" customWidth="1"/>
    <col min="3020" max="3020" width="19.375" style="1" customWidth="1"/>
    <col min="3021" max="3024" width="12.875" style="1" customWidth="1"/>
    <col min="3025" max="3025" width="2.5" style="1" customWidth="1"/>
    <col min="3026" max="3026" width="15.125" style="1" customWidth="1"/>
    <col min="3027" max="3027" width="9" style="1"/>
    <col min="3028" max="3028" width="14.875" style="1" customWidth="1"/>
    <col min="3029" max="3029" width="15.875" style="1" customWidth="1"/>
    <col min="3030" max="3030" width="13.625" style="1" customWidth="1"/>
    <col min="3031" max="3273" width="9" style="1"/>
    <col min="3274" max="3275" width="11" style="1" customWidth="1"/>
    <col min="3276" max="3276" width="19.375" style="1" customWidth="1"/>
    <col min="3277" max="3280" width="12.875" style="1" customWidth="1"/>
    <col min="3281" max="3281" width="2.5" style="1" customWidth="1"/>
    <col min="3282" max="3282" width="15.125" style="1" customWidth="1"/>
    <col min="3283" max="3283" width="9" style="1"/>
    <col min="3284" max="3284" width="14.875" style="1" customWidth="1"/>
    <col min="3285" max="3285" width="15.875" style="1" customWidth="1"/>
    <col min="3286" max="3286" width="13.625" style="1" customWidth="1"/>
    <col min="3287" max="3529" width="9" style="1"/>
    <col min="3530" max="3531" width="11" style="1" customWidth="1"/>
    <col min="3532" max="3532" width="19.375" style="1" customWidth="1"/>
    <col min="3533" max="3536" width="12.875" style="1" customWidth="1"/>
    <col min="3537" max="3537" width="2.5" style="1" customWidth="1"/>
    <col min="3538" max="3538" width="15.125" style="1" customWidth="1"/>
    <col min="3539" max="3539" width="9" style="1"/>
    <col min="3540" max="3540" width="14.875" style="1" customWidth="1"/>
    <col min="3541" max="3541" width="15.875" style="1" customWidth="1"/>
    <col min="3542" max="3542" width="13.625" style="1" customWidth="1"/>
    <col min="3543" max="3785" width="9" style="1"/>
    <col min="3786" max="3787" width="11" style="1" customWidth="1"/>
    <col min="3788" max="3788" width="19.375" style="1" customWidth="1"/>
    <col min="3789" max="3792" width="12.875" style="1" customWidth="1"/>
    <col min="3793" max="3793" width="2.5" style="1" customWidth="1"/>
    <col min="3794" max="3794" width="15.125" style="1" customWidth="1"/>
    <col min="3795" max="3795" width="9" style="1"/>
    <col min="3796" max="3796" width="14.875" style="1" customWidth="1"/>
    <col min="3797" max="3797" width="15.875" style="1" customWidth="1"/>
    <col min="3798" max="3798" width="13.625" style="1" customWidth="1"/>
    <col min="3799" max="4041" width="9" style="1"/>
    <col min="4042" max="4043" width="11" style="1" customWidth="1"/>
    <col min="4044" max="4044" width="19.375" style="1" customWidth="1"/>
    <col min="4045" max="4048" width="12.875" style="1" customWidth="1"/>
    <col min="4049" max="4049" width="2.5" style="1" customWidth="1"/>
    <col min="4050" max="4050" width="15.125" style="1" customWidth="1"/>
    <col min="4051" max="4051" width="9" style="1"/>
    <col min="4052" max="4052" width="14.875" style="1" customWidth="1"/>
    <col min="4053" max="4053" width="15.875" style="1" customWidth="1"/>
    <col min="4054" max="4054" width="13.625" style="1" customWidth="1"/>
    <col min="4055" max="4297" width="9" style="1"/>
    <col min="4298" max="4299" width="11" style="1" customWidth="1"/>
    <col min="4300" max="4300" width="19.375" style="1" customWidth="1"/>
    <col min="4301" max="4304" width="12.875" style="1" customWidth="1"/>
    <col min="4305" max="4305" width="2.5" style="1" customWidth="1"/>
    <col min="4306" max="4306" width="15.125" style="1" customWidth="1"/>
    <col min="4307" max="4307" width="9" style="1"/>
    <col min="4308" max="4308" width="14.875" style="1" customWidth="1"/>
    <col min="4309" max="4309" width="15.875" style="1" customWidth="1"/>
    <col min="4310" max="4310" width="13.625" style="1" customWidth="1"/>
    <col min="4311" max="4553" width="9" style="1"/>
    <col min="4554" max="4555" width="11" style="1" customWidth="1"/>
    <col min="4556" max="4556" width="19.375" style="1" customWidth="1"/>
    <col min="4557" max="4560" width="12.875" style="1" customWidth="1"/>
    <col min="4561" max="4561" width="2.5" style="1" customWidth="1"/>
    <col min="4562" max="4562" width="15.125" style="1" customWidth="1"/>
    <col min="4563" max="4563" width="9" style="1"/>
    <col min="4564" max="4564" width="14.875" style="1" customWidth="1"/>
    <col min="4565" max="4565" width="15.875" style="1" customWidth="1"/>
    <col min="4566" max="4566" width="13.625" style="1" customWidth="1"/>
    <col min="4567" max="4809" width="9" style="1"/>
    <col min="4810" max="4811" width="11" style="1" customWidth="1"/>
    <col min="4812" max="4812" width="19.375" style="1" customWidth="1"/>
    <col min="4813" max="4816" width="12.875" style="1" customWidth="1"/>
    <col min="4817" max="4817" width="2.5" style="1" customWidth="1"/>
    <col min="4818" max="4818" width="15.125" style="1" customWidth="1"/>
    <col min="4819" max="4819" width="9" style="1"/>
    <col min="4820" max="4820" width="14.875" style="1" customWidth="1"/>
    <col min="4821" max="4821" width="15.875" style="1" customWidth="1"/>
    <col min="4822" max="4822" width="13.625" style="1" customWidth="1"/>
    <col min="4823" max="5065" width="9" style="1"/>
    <col min="5066" max="5067" width="11" style="1" customWidth="1"/>
    <col min="5068" max="5068" width="19.375" style="1" customWidth="1"/>
    <col min="5069" max="5072" width="12.875" style="1" customWidth="1"/>
    <col min="5073" max="5073" width="2.5" style="1" customWidth="1"/>
    <col min="5074" max="5074" width="15.125" style="1" customWidth="1"/>
    <col min="5075" max="5075" width="9" style="1"/>
    <col min="5076" max="5076" width="14.875" style="1" customWidth="1"/>
    <col min="5077" max="5077" width="15.875" style="1" customWidth="1"/>
    <col min="5078" max="5078" width="13.625" style="1" customWidth="1"/>
    <col min="5079" max="5321" width="9" style="1"/>
    <col min="5322" max="5323" width="11" style="1" customWidth="1"/>
    <col min="5324" max="5324" width="19.375" style="1" customWidth="1"/>
    <col min="5325" max="5328" width="12.875" style="1" customWidth="1"/>
    <col min="5329" max="5329" width="2.5" style="1" customWidth="1"/>
    <col min="5330" max="5330" width="15.125" style="1" customWidth="1"/>
    <col min="5331" max="5331" width="9" style="1"/>
    <col min="5332" max="5332" width="14.875" style="1" customWidth="1"/>
    <col min="5333" max="5333" width="15.875" style="1" customWidth="1"/>
    <col min="5334" max="5334" width="13.625" style="1" customWidth="1"/>
    <col min="5335" max="5577" width="9" style="1"/>
    <col min="5578" max="5579" width="11" style="1" customWidth="1"/>
    <col min="5580" max="5580" width="19.375" style="1" customWidth="1"/>
    <col min="5581" max="5584" width="12.875" style="1" customWidth="1"/>
    <col min="5585" max="5585" width="2.5" style="1" customWidth="1"/>
    <col min="5586" max="5586" width="15.125" style="1" customWidth="1"/>
    <col min="5587" max="5587" width="9" style="1"/>
    <col min="5588" max="5588" width="14.875" style="1" customWidth="1"/>
    <col min="5589" max="5589" width="15.875" style="1" customWidth="1"/>
    <col min="5590" max="5590" width="13.625" style="1" customWidth="1"/>
    <col min="5591" max="5833" width="9" style="1"/>
    <col min="5834" max="5835" width="11" style="1" customWidth="1"/>
    <col min="5836" max="5836" width="19.375" style="1" customWidth="1"/>
    <col min="5837" max="5840" width="12.875" style="1" customWidth="1"/>
    <col min="5841" max="5841" width="2.5" style="1" customWidth="1"/>
    <col min="5842" max="5842" width="15.125" style="1" customWidth="1"/>
    <col min="5843" max="5843" width="9" style="1"/>
    <col min="5844" max="5844" width="14.875" style="1" customWidth="1"/>
    <col min="5845" max="5845" width="15.875" style="1" customWidth="1"/>
    <col min="5846" max="5846" width="13.625" style="1" customWidth="1"/>
    <col min="5847" max="6089" width="9" style="1"/>
    <col min="6090" max="6091" width="11" style="1" customWidth="1"/>
    <col min="6092" max="6092" width="19.375" style="1" customWidth="1"/>
    <col min="6093" max="6096" width="12.875" style="1" customWidth="1"/>
    <col min="6097" max="6097" width="2.5" style="1" customWidth="1"/>
    <col min="6098" max="6098" width="15.125" style="1" customWidth="1"/>
    <col min="6099" max="6099" width="9" style="1"/>
    <col min="6100" max="6100" width="14.875" style="1" customWidth="1"/>
    <col min="6101" max="6101" width="15.875" style="1" customWidth="1"/>
    <col min="6102" max="6102" width="13.625" style="1" customWidth="1"/>
    <col min="6103" max="6345" width="9" style="1"/>
    <col min="6346" max="6347" width="11" style="1" customWidth="1"/>
    <col min="6348" max="6348" width="19.375" style="1" customWidth="1"/>
    <col min="6349" max="6352" width="12.875" style="1" customWidth="1"/>
    <col min="6353" max="6353" width="2.5" style="1" customWidth="1"/>
    <col min="6354" max="6354" width="15.125" style="1" customWidth="1"/>
    <col min="6355" max="6355" width="9" style="1"/>
    <col min="6356" max="6356" width="14.875" style="1" customWidth="1"/>
    <col min="6357" max="6357" width="15.875" style="1" customWidth="1"/>
    <col min="6358" max="6358" width="13.625" style="1" customWidth="1"/>
    <col min="6359" max="6601" width="9" style="1"/>
    <col min="6602" max="6603" width="11" style="1" customWidth="1"/>
    <col min="6604" max="6604" width="19.375" style="1" customWidth="1"/>
    <col min="6605" max="6608" width="12.875" style="1" customWidth="1"/>
    <col min="6609" max="6609" width="2.5" style="1" customWidth="1"/>
    <col min="6610" max="6610" width="15.125" style="1" customWidth="1"/>
    <col min="6611" max="6611" width="9" style="1"/>
    <col min="6612" max="6612" width="14.875" style="1" customWidth="1"/>
    <col min="6613" max="6613" width="15.875" style="1" customWidth="1"/>
    <col min="6614" max="6614" width="13.625" style="1" customWidth="1"/>
    <col min="6615" max="6857" width="9" style="1"/>
    <col min="6858" max="6859" width="11" style="1" customWidth="1"/>
    <col min="6860" max="6860" width="19.375" style="1" customWidth="1"/>
    <col min="6861" max="6864" width="12.875" style="1" customWidth="1"/>
    <col min="6865" max="6865" width="2.5" style="1" customWidth="1"/>
    <col min="6866" max="6866" width="15.125" style="1" customWidth="1"/>
    <col min="6867" max="6867" width="9" style="1"/>
    <col min="6868" max="6868" width="14.875" style="1" customWidth="1"/>
    <col min="6869" max="6869" width="15.875" style="1" customWidth="1"/>
    <col min="6870" max="6870" width="13.625" style="1" customWidth="1"/>
    <col min="6871" max="7113" width="9" style="1"/>
    <col min="7114" max="7115" width="11" style="1" customWidth="1"/>
    <col min="7116" max="7116" width="19.375" style="1" customWidth="1"/>
    <col min="7117" max="7120" width="12.875" style="1" customWidth="1"/>
    <col min="7121" max="7121" width="2.5" style="1" customWidth="1"/>
    <col min="7122" max="7122" width="15.125" style="1" customWidth="1"/>
    <col min="7123" max="7123" width="9" style="1"/>
    <col min="7124" max="7124" width="14.875" style="1" customWidth="1"/>
    <col min="7125" max="7125" width="15.875" style="1" customWidth="1"/>
    <col min="7126" max="7126" width="13.625" style="1" customWidth="1"/>
    <col min="7127" max="7369" width="9" style="1"/>
    <col min="7370" max="7371" width="11" style="1" customWidth="1"/>
    <col min="7372" max="7372" width="19.375" style="1" customWidth="1"/>
    <col min="7373" max="7376" width="12.875" style="1" customWidth="1"/>
    <col min="7377" max="7377" width="2.5" style="1" customWidth="1"/>
    <col min="7378" max="7378" width="15.125" style="1" customWidth="1"/>
    <col min="7379" max="7379" width="9" style="1"/>
    <col min="7380" max="7380" width="14.875" style="1" customWidth="1"/>
    <col min="7381" max="7381" width="15.875" style="1" customWidth="1"/>
    <col min="7382" max="7382" width="13.625" style="1" customWidth="1"/>
    <col min="7383" max="7625" width="9" style="1"/>
    <col min="7626" max="7627" width="11" style="1" customWidth="1"/>
    <col min="7628" max="7628" width="19.375" style="1" customWidth="1"/>
    <col min="7629" max="7632" width="12.875" style="1" customWidth="1"/>
    <col min="7633" max="7633" width="2.5" style="1" customWidth="1"/>
    <col min="7634" max="7634" width="15.125" style="1" customWidth="1"/>
    <col min="7635" max="7635" width="9" style="1"/>
    <col min="7636" max="7636" width="14.875" style="1" customWidth="1"/>
    <col min="7637" max="7637" width="15.875" style="1" customWidth="1"/>
    <col min="7638" max="7638" width="13.625" style="1" customWidth="1"/>
    <col min="7639" max="7881" width="9" style="1"/>
    <col min="7882" max="7883" width="11" style="1" customWidth="1"/>
    <col min="7884" max="7884" width="19.375" style="1" customWidth="1"/>
    <col min="7885" max="7888" width="12.875" style="1" customWidth="1"/>
    <col min="7889" max="7889" width="2.5" style="1" customWidth="1"/>
    <col min="7890" max="7890" width="15.125" style="1" customWidth="1"/>
    <col min="7891" max="7891" width="9" style="1"/>
    <col min="7892" max="7892" width="14.875" style="1" customWidth="1"/>
    <col min="7893" max="7893" width="15.875" style="1" customWidth="1"/>
    <col min="7894" max="7894" width="13.625" style="1" customWidth="1"/>
    <col min="7895" max="8137" width="9" style="1"/>
    <col min="8138" max="8139" width="11" style="1" customWidth="1"/>
    <col min="8140" max="8140" width="19.375" style="1" customWidth="1"/>
    <col min="8141" max="8144" width="12.875" style="1" customWidth="1"/>
    <col min="8145" max="8145" width="2.5" style="1" customWidth="1"/>
    <col min="8146" max="8146" width="15.125" style="1" customWidth="1"/>
    <col min="8147" max="8147" width="9" style="1"/>
    <col min="8148" max="8148" width="14.875" style="1" customWidth="1"/>
    <col min="8149" max="8149" width="15.875" style="1" customWidth="1"/>
    <col min="8150" max="8150" width="13.625" style="1" customWidth="1"/>
    <col min="8151" max="8393" width="9" style="1"/>
    <col min="8394" max="8395" width="11" style="1" customWidth="1"/>
    <col min="8396" max="8396" width="19.375" style="1" customWidth="1"/>
    <col min="8397" max="8400" width="12.875" style="1" customWidth="1"/>
    <col min="8401" max="8401" width="2.5" style="1" customWidth="1"/>
    <col min="8402" max="8402" width="15.125" style="1" customWidth="1"/>
    <col min="8403" max="8403" width="9" style="1"/>
    <col min="8404" max="8404" width="14.875" style="1" customWidth="1"/>
    <col min="8405" max="8405" width="15.875" style="1" customWidth="1"/>
    <col min="8406" max="8406" width="13.625" style="1" customWidth="1"/>
    <col min="8407" max="8649" width="9" style="1"/>
    <col min="8650" max="8651" width="11" style="1" customWidth="1"/>
    <col min="8652" max="8652" width="19.375" style="1" customWidth="1"/>
    <col min="8653" max="8656" width="12.875" style="1" customWidth="1"/>
    <col min="8657" max="8657" width="2.5" style="1" customWidth="1"/>
    <col min="8658" max="8658" width="15.125" style="1" customWidth="1"/>
    <col min="8659" max="8659" width="9" style="1"/>
    <col min="8660" max="8660" width="14.875" style="1" customWidth="1"/>
    <col min="8661" max="8661" width="15.875" style="1" customWidth="1"/>
    <col min="8662" max="8662" width="13.625" style="1" customWidth="1"/>
    <col min="8663" max="8905" width="9" style="1"/>
    <col min="8906" max="8907" width="11" style="1" customWidth="1"/>
    <col min="8908" max="8908" width="19.375" style="1" customWidth="1"/>
    <col min="8909" max="8912" width="12.875" style="1" customWidth="1"/>
    <col min="8913" max="8913" width="2.5" style="1" customWidth="1"/>
    <col min="8914" max="8914" width="15.125" style="1" customWidth="1"/>
    <col min="8915" max="8915" width="9" style="1"/>
    <col min="8916" max="8916" width="14.875" style="1" customWidth="1"/>
    <col min="8917" max="8917" width="15.875" style="1" customWidth="1"/>
    <col min="8918" max="8918" width="13.625" style="1" customWidth="1"/>
    <col min="8919" max="9161" width="9" style="1"/>
    <col min="9162" max="9163" width="11" style="1" customWidth="1"/>
    <col min="9164" max="9164" width="19.375" style="1" customWidth="1"/>
    <col min="9165" max="9168" width="12.875" style="1" customWidth="1"/>
    <col min="9169" max="9169" width="2.5" style="1" customWidth="1"/>
    <col min="9170" max="9170" width="15.125" style="1" customWidth="1"/>
    <col min="9171" max="9171" width="9" style="1"/>
    <col min="9172" max="9172" width="14.875" style="1" customWidth="1"/>
    <col min="9173" max="9173" width="15.875" style="1" customWidth="1"/>
    <col min="9174" max="9174" width="13.625" style="1" customWidth="1"/>
    <col min="9175" max="9417" width="9" style="1"/>
    <col min="9418" max="9419" width="11" style="1" customWidth="1"/>
    <col min="9420" max="9420" width="19.375" style="1" customWidth="1"/>
    <col min="9421" max="9424" width="12.875" style="1" customWidth="1"/>
    <col min="9425" max="9425" width="2.5" style="1" customWidth="1"/>
    <col min="9426" max="9426" width="15.125" style="1" customWidth="1"/>
    <col min="9427" max="9427" width="9" style="1"/>
    <col min="9428" max="9428" width="14.875" style="1" customWidth="1"/>
    <col min="9429" max="9429" width="15.875" style="1" customWidth="1"/>
    <col min="9430" max="9430" width="13.625" style="1" customWidth="1"/>
    <col min="9431" max="9673" width="9" style="1"/>
    <col min="9674" max="9675" width="11" style="1" customWidth="1"/>
    <col min="9676" max="9676" width="19.375" style="1" customWidth="1"/>
    <col min="9677" max="9680" width="12.875" style="1" customWidth="1"/>
    <col min="9681" max="9681" width="2.5" style="1" customWidth="1"/>
    <col min="9682" max="9682" width="15.125" style="1" customWidth="1"/>
    <col min="9683" max="9683" width="9" style="1"/>
    <col min="9684" max="9684" width="14.875" style="1" customWidth="1"/>
    <col min="9685" max="9685" width="15.875" style="1" customWidth="1"/>
    <col min="9686" max="9686" width="13.625" style="1" customWidth="1"/>
    <col min="9687" max="9929" width="9" style="1"/>
    <col min="9930" max="9931" width="11" style="1" customWidth="1"/>
    <col min="9932" max="9932" width="19.375" style="1" customWidth="1"/>
    <col min="9933" max="9936" width="12.875" style="1" customWidth="1"/>
    <col min="9937" max="9937" width="2.5" style="1" customWidth="1"/>
    <col min="9938" max="9938" width="15.125" style="1" customWidth="1"/>
    <col min="9939" max="9939" width="9" style="1"/>
    <col min="9940" max="9940" width="14.875" style="1" customWidth="1"/>
    <col min="9941" max="9941" width="15.875" style="1" customWidth="1"/>
    <col min="9942" max="9942" width="13.625" style="1" customWidth="1"/>
    <col min="9943" max="10185" width="9" style="1"/>
    <col min="10186" max="10187" width="11" style="1" customWidth="1"/>
    <col min="10188" max="10188" width="19.375" style="1" customWidth="1"/>
    <col min="10189" max="10192" width="12.875" style="1" customWidth="1"/>
    <col min="10193" max="10193" width="2.5" style="1" customWidth="1"/>
    <col min="10194" max="10194" width="15.125" style="1" customWidth="1"/>
    <col min="10195" max="10195" width="9" style="1"/>
    <col min="10196" max="10196" width="14.875" style="1" customWidth="1"/>
    <col min="10197" max="10197" width="15.875" style="1" customWidth="1"/>
    <col min="10198" max="10198" width="13.625" style="1" customWidth="1"/>
    <col min="10199" max="10441" width="9" style="1"/>
    <col min="10442" max="10443" width="11" style="1" customWidth="1"/>
    <col min="10444" max="10444" width="19.375" style="1" customWidth="1"/>
    <col min="10445" max="10448" width="12.875" style="1" customWidth="1"/>
    <col min="10449" max="10449" width="2.5" style="1" customWidth="1"/>
    <col min="10450" max="10450" width="15.125" style="1" customWidth="1"/>
    <col min="10451" max="10451" width="9" style="1"/>
    <col min="10452" max="10452" width="14.875" style="1" customWidth="1"/>
    <col min="10453" max="10453" width="15.875" style="1" customWidth="1"/>
    <col min="10454" max="10454" width="13.625" style="1" customWidth="1"/>
    <col min="10455" max="10697" width="9" style="1"/>
    <col min="10698" max="10699" width="11" style="1" customWidth="1"/>
    <col min="10700" max="10700" width="19.375" style="1" customWidth="1"/>
    <col min="10701" max="10704" width="12.875" style="1" customWidth="1"/>
    <col min="10705" max="10705" width="2.5" style="1" customWidth="1"/>
    <col min="10706" max="10706" width="15.125" style="1" customWidth="1"/>
    <col min="10707" max="10707" width="9" style="1"/>
    <col min="10708" max="10708" width="14.875" style="1" customWidth="1"/>
    <col min="10709" max="10709" width="15.875" style="1" customWidth="1"/>
    <col min="10710" max="10710" width="13.625" style="1" customWidth="1"/>
    <col min="10711" max="10953" width="9" style="1"/>
    <col min="10954" max="10955" width="11" style="1" customWidth="1"/>
    <col min="10956" max="10956" width="19.375" style="1" customWidth="1"/>
    <col min="10957" max="10960" width="12.875" style="1" customWidth="1"/>
    <col min="10961" max="10961" width="2.5" style="1" customWidth="1"/>
    <col min="10962" max="10962" width="15.125" style="1" customWidth="1"/>
    <col min="10963" max="10963" width="9" style="1"/>
    <col min="10964" max="10964" width="14.875" style="1" customWidth="1"/>
    <col min="10965" max="10965" width="15.875" style="1" customWidth="1"/>
    <col min="10966" max="10966" width="13.625" style="1" customWidth="1"/>
    <col min="10967" max="11209" width="9" style="1"/>
    <col min="11210" max="11211" width="11" style="1" customWidth="1"/>
    <col min="11212" max="11212" width="19.375" style="1" customWidth="1"/>
    <col min="11213" max="11216" width="12.875" style="1" customWidth="1"/>
    <col min="11217" max="11217" width="2.5" style="1" customWidth="1"/>
    <col min="11218" max="11218" width="15.125" style="1" customWidth="1"/>
    <col min="11219" max="11219" width="9" style="1"/>
    <col min="11220" max="11220" width="14.875" style="1" customWidth="1"/>
    <col min="11221" max="11221" width="15.875" style="1" customWidth="1"/>
    <col min="11222" max="11222" width="13.625" style="1" customWidth="1"/>
    <col min="11223" max="11465" width="9" style="1"/>
    <col min="11466" max="11467" width="11" style="1" customWidth="1"/>
    <col min="11468" max="11468" width="19.375" style="1" customWidth="1"/>
    <col min="11469" max="11472" width="12.875" style="1" customWidth="1"/>
    <col min="11473" max="11473" width="2.5" style="1" customWidth="1"/>
    <col min="11474" max="11474" width="15.125" style="1" customWidth="1"/>
    <col min="11475" max="11475" width="9" style="1"/>
    <col min="11476" max="11476" width="14.875" style="1" customWidth="1"/>
    <col min="11477" max="11477" width="15.875" style="1" customWidth="1"/>
    <col min="11478" max="11478" width="13.625" style="1" customWidth="1"/>
    <col min="11479" max="11721" width="9" style="1"/>
    <col min="11722" max="11723" width="11" style="1" customWidth="1"/>
    <col min="11724" max="11724" width="19.375" style="1" customWidth="1"/>
    <col min="11725" max="11728" width="12.875" style="1" customWidth="1"/>
    <col min="11729" max="11729" width="2.5" style="1" customWidth="1"/>
    <col min="11730" max="11730" width="15.125" style="1" customWidth="1"/>
    <col min="11731" max="11731" width="9" style="1"/>
    <col min="11732" max="11732" width="14.875" style="1" customWidth="1"/>
    <col min="11733" max="11733" width="15.875" style="1" customWidth="1"/>
    <col min="11734" max="11734" width="13.625" style="1" customWidth="1"/>
    <col min="11735" max="11977" width="9" style="1"/>
    <col min="11978" max="11979" width="11" style="1" customWidth="1"/>
    <col min="11980" max="11980" width="19.375" style="1" customWidth="1"/>
    <col min="11981" max="11984" width="12.875" style="1" customWidth="1"/>
    <col min="11985" max="11985" width="2.5" style="1" customWidth="1"/>
    <col min="11986" max="11986" width="15.125" style="1" customWidth="1"/>
    <col min="11987" max="11987" width="9" style="1"/>
    <col min="11988" max="11988" width="14.875" style="1" customWidth="1"/>
    <col min="11989" max="11989" width="15.875" style="1" customWidth="1"/>
    <col min="11990" max="11990" width="13.625" style="1" customWidth="1"/>
    <col min="11991" max="12233" width="9" style="1"/>
    <col min="12234" max="12235" width="11" style="1" customWidth="1"/>
    <col min="12236" max="12236" width="19.375" style="1" customWidth="1"/>
    <col min="12237" max="12240" width="12.875" style="1" customWidth="1"/>
    <col min="12241" max="12241" width="2.5" style="1" customWidth="1"/>
    <col min="12242" max="12242" width="15.125" style="1" customWidth="1"/>
    <col min="12243" max="12243" width="9" style="1"/>
    <col min="12244" max="12244" width="14.875" style="1" customWidth="1"/>
    <col min="12245" max="12245" width="15.875" style="1" customWidth="1"/>
    <col min="12246" max="12246" width="13.625" style="1" customWidth="1"/>
    <col min="12247" max="12489" width="9" style="1"/>
    <col min="12490" max="12491" width="11" style="1" customWidth="1"/>
    <col min="12492" max="12492" width="19.375" style="1" customWidth="1"/>
    <col min="12493" max="12496" width="12.875" style="1" customWidth="1"/>
    <col min="12497" max="12497" width="2.5" style="1" customWidth="1"/>
    <col min="12498" max="12498" width="15.125" style="1" customWidth="1"/>
    <col min="12499" max="12499" width="9" style="1"/>
    <col min="12500" max="12500" width="14.875" style="1" customWidth="1"/>
    <col min="12501" max="12501" width="15.875" style="1" customWidth="1"/>
    <col min="12502" max="12502" width="13.625" style="1" customWidth="1"/>
    <col min="12503" max="12745" width="9" style="1"/>
    <col min="12746" max="12747" width="11" style="1" customWidth="1"/>
    <col min="12748" max="12748" width="19.375" style="1" customWidth="1"/>
    <col min="12749" max="12752" width="12.875" style="1" customWidth="1"/>
    <col min="12753" max="12753" width="2.5" style="1" customWidth="1"/>
    <col min="12754" max="12754" width="15.125" style="1" customWidth="1"/>
    <col min="12755" max="12755" width="9" style="1"/>
    <col min="12756" max="12756" width="14.875" style="1" customWidth="1"/>
    <col min="12757" max="12757" width="15.875" style="1" customWidth="1"/>
    <col min="12758" max="12758" width="13.625" style="1" customWidth="1"/>
    <col min="12759" max="13001" width="9" style="1"/>
    <col min="13002" max="13003" width="11" style="1" customWidth="1"/>
    <col min="13004" max="13004" width="19.375" style="1" customWidth="1"/>
    <col min="13005" max="13008" width="12.875" style="1" customWidth="1"/>
    <col min="13009" max="13009" width="2.5" style="1" customWidth="1"/>
    <col min="13010" max="13010" width="15.125" style="1" customWidth="1"/>
    <col min="13011" max="13011" width="9" style="1"/>
    <col min="13012" max="13012" width="14.875" style="1" customWidth="1"/>
    <col min="13013" max="13013" width="15.875" style="1" customWidth="1"/>
    <col min="13014" max="13014" width="13.625" style="1" customWidth="1"/>
    <col min="13015" max="13257" width="9" style="1"/>
    <col min="13258" max="13259" width="11" style="1" customWidth="1"/>
    <col min="13260" max="13260" width="19.375" style="1" customWidth="1"/>
    <col min="13261" max="13264" width="12.875" style="1" customWidth="1"/>
    <col min="13265" max="13265" width="2.5" style="1" customWidth="1"/>
    <col min="13266" max="13266" width="15.125" style="1" customWidth="1"/>
    <col min="13267" max="13267" width="9" style="1"/>
    <col min="13268" max="13268" width="14.875" style="1" customWidth="1"/>
    <col min="13269" max="13269" width="15.875" style="1" customWidth="1"/>
    <col min="13270" max="13270" width="13.625" style="1" customWidth="1"/>
    <col min="13271" max="13513" width="9" style="1"/>
    <col min="13514" max="13515" width="11" style="1" customWidth="1"/>
    <col min="13516" max="13516" width="19.375" style="1" customWidth="1"/>
    <col min="13517" max="13520" width="12.875" style="1" customWidth="1"/>
    <col min="13521" max="13521" width="2.5" style="1" customWidth="1"/>
    <col min="13522" max="13522" width="15.125" style="1" customWidth="1"/>
    <col min="13523" max="13523" width="9" style="1"/>
    <col min="13524" max="13524" width="14.875" style="1" customWidth="1"/>
    <col min="13525" max="13525" width="15.875" style="1" customWidth="1"/>
    <col min="13526" max="13526" width="13.625" style="1" customWidth="1"/>
    <col min="13527" max="13769" width="9" style="1"/>
    <col min="13770" max="13771" width="11" style="1" customWidth="1"/>
    <col min="13772" max="13772" width="19.375" style="1" customWidth="1"/>
    <col min="13773" max="13776" width="12.875" style="1" customWidth="1"/>
    <col min="13777" max="13777" width="2.5" style="1" customWidth="1"/>
    <col min="13778" max="13778" width="15.125" style="1" customWidth="1"/>
    <col min="13779" max="13779" width="9" style="1"/>
    <col min="13780" max="13780" width="14.875" style="1" customWidth="1"/>
    <col min="13781" max="13781" width="15.875" style="1" customWidth="1"/>
    <col min="13782" max="13782" width="13.625" style="1" customWidth="1"/>
    <col min="13783" max="14025" width="9" style="1"/>
    <col min="14026" max="14027" width="11" style="1" customWidth="1"/>
    <col min="14028" max="14028" width="19.375" style="1" customWidth="1"/>
    <col min="14029" max="14032" width="12.875" style="1" customWidth="1"/>
    <col min="14033" max="14033" width="2.5" style="1" customWidth="1"/>
    <col min="14034" max="14034" width="15.125" style="1" customWidth="1"/>
    <col min="14035" max="14035" width="9" style="1"/>
    <col min="14036" max="14036" width="14.875" style="1" customWidth="1"/>
    <col min="14037" max="14037" width="15.875" style="1" customWidth="1"/>
    <col min="14038" max="14038" width="13.625" style="1" customWidth="1"/>
    <col min="14039" max="14281" width="9" style="1"/>
    <col min="14282" max="14283" width="11" style="1" customWidth="1"/>
    <col min="14284" max="14284" width="19.375" style="1" customWidth="1"/>
    <col min="14285" max="14288" width="12.875" style="1" customWidth="1"/>
    <col min="14289" max="14289" width="2.5" style="1" customWidth="1"/>
    <col min="14290" max="14290" width="15.125" style="1" customWidth="1"/>
    <col min="14291" max="14291" width="9" style="1"/>
    <col min="14292" max="14292" width="14.875" style="1" customWidth="1"/>
    <col min="14293" max="14293" width="15.875" style="1" customWidth="1"/>
    <col min="14294" max="14294" width="13.625" style="1" customWidth="1"/>
    <col min="14295" max="14537" width="9" style="1"/>
    <col min="14538" max="14539" width="11" style="1" customWidth="1"/>
    <col min="14540" max="14540" width="19.375" style="1" customWidth="1"/>
    <col min="14541" max="14544" width="12.875" style="1" customWidth="1"/>
    <col min="14545" max="14545" width="2.5" style="1" customWidth="1"/>
    <col min="14546" max="14546" width="15.125" style="1" customWidth="1"/>
    <col min="14547" max="14547" width="9" style="1"/>
    <col min="14548" max="14548" width="14.875" style="1" customWidth="1"/>
    <col min="14549" max="14549" width="15.875" style="1" customWidth="1"/>
    <col min="14550" max="14550" width="13.625" style="1" customWidth="1"/>
    <col min="14551" max="14793" width="9" style="1"/>
    <col min="14794" max="14795" width="11" style="1" customWidth="1"/>
    <col min="14796" max="14796" width="19.375" style="1" customWidth="1"/>
    <col min="14797" max="14800" width="12.875" style="1" customWidth="1"/>
    <col min="14801" max="14801" width="2.5" style="1" customWidth="1"/>
    <col min="14802" max="14802" width="15.125" style="1" customWidth="1"/>
    <col min="14803" max="14803" width="9" style="1"/>
    <col min="14804" max="14804" width="14.875" style="1" customWidth="1"/>
    <col min="14805" max="14805" width="15.875" style="1" customWidth="1"/>
    <col min="14806" max="14806" width="13.625" style="1" customWidth="1"/>
    <col min="14807" max="15049" width="9" style="1"/>
    <col min="15050" max="15051" width="11" style="1" customWidth="1"/>
    <col min="15052" max="15052" width="19.375" style="1" customWidth="1"/>
    <col min="15053" max="15056" width="12.875" style="1" customWidth="1"/>
    <col min="15057" max="15057" width="2.5" style="1" customWidth="1"/>
    <col min="15058" max="15058" width="15.125" style="1" customWidth="1"/>
    <col min="15059" max="15059" width="9" style="1"/>
    <col min="15060" max="15060" width="14.875" style="1" customWidth="1"/>
    <col min="15061" max="15061" width="15.875" style="1" customWidth="1"/>
    <col min="15062" max="15062" width="13.625" style="1" customWidth="1"/>
    <col min="15063" max="15305" width="9" style="1"/>
    <col min="15306" max="15307" width="11" style="1" customWidth="1"/>
    <col min="15308" max="15308" width="19.375" style="1" customWidth="1"/>
    <col min="15309" max="15312" width="12.875" style="1" customWidth="1"/>
    <col min="15313" max="15313" width="2.5" style="1" customWidth="1"/>
    <col min="15314" max="15314" width="15.125" style="1" customWidth="1"/>
    <col min="15315" max="15315" width="9" style="1"/>
    <col min="15316" max="15316" width="14.875" style="1" customWidth="1"/>
    <col min="15317" max="15317" width="15.875" style="1" customWidth="1"/>
    <col min="15318" max="15318" width="13.625" style="1" customWidth="1"/>
    <col min="15319" max="15561" width="9" style="1"/>
    <col min="15562" max="15563" width="11" style="1" customWidth="1"/>
    <col min="15564" max="15564" width="19.375" style="1" customWidth="1"/>
    <col min="15565" max="15568" width="12.875" style="1" customWidth="1"/>
    <col min="15569" max="15569" width="2.5" style="1" customWidth="1"/>
    <col min="15570" max="15570" width="15.125" style="1" customWidth="1"/>
    <col min="15571" max="15571" width="9" style="1"/>
    <col min="15572" max="15572" width="14.875" style="1" customWidth="1"/>
    <col min="15573" max="15573" width="15.875" style="1" customWidth="1"/>
    <col min="15574" max="15574" width="13.625" style="1" customWidth="1"/>
    <col min="15575" max="15817" width="9" style="1"/>
    <col min="15818" max="15819" width="11" style="1" customWidth="1"/>
    <col min="15820" max="15820" width="19.375" style="1" customWidth="1"/>
    <col min="15821" max="15824" width="12.875" style="1" customWidth="1"/>
    <col min="15825" max="15825" width="2.5" style="1" customWidth="1"/>
    <col min="15826" max="15826" width="15.125" style="1" customWidth="1"/>
    <col min="15827" max="15827" width="9" style="1"/>
    <col min="15828" max="15828" width="14.875" style="1" customWidth="1"/>
    <col min="15829" max="15829" width="15.875" style="1" customWidth="1"/>
    <col min="15830" max="15830" width="13.625" style="1" customWidth="1"/>
    <col min="15831" max="16073" width="9" style="1"/>
    <col min="16074" max="16075" width="11" style="1" customWidth="1"/>
    <col min="16076" max="16076" width="19.375" style="1" customWidth="1"/>
    <col min="16077" max="16080" width="12.875" style="1" customWidth="1"/>
    <col min="16081" max="16081" width="2.5" style="1" customWidth="1"/>
    <col min="16082" max="16082" width="15.125" style="1" customWidth="1"/>
    <col min="16083" max="16083" width="9" style="1"/>
    <col min="16084" max="16084" width="14.875" style="1" customWidth="1"/>
    <col min="16085" max="16085" width="15.875" style="1" customWidth="1"/>
    <col min="16086" max="16086" width="13.625" style="1" customWidth="1"/>
    <col min="16087" max="16357" width="9" style="1"/>
    <col min="16358" max="16379" width="9" style="1" customWidth="1"/>
    <col min="16380" max="16384" width="9" style="1"/>
  </cols>
  <sheetData>
    <row r="1" spans="1:7">
      <c r="A1" s="1" t="s">
        <v>73</v>
      </c>
      <c r="F1" s="45"/>
      <c r="G1" s="45"/>
    </row>
    <row r="2" spans="1:7" ht="26.25" customHeight="1">
      <c r="A2" s="68"/>
      <c r="B2" s="63"/>
      <c r="C2" s="63"/>
      <c r="D2" s="63" t="s">
        <v>7</v>
      </c>
      <c r="E2" s="63"/>
      <c r="F2" s="63"/>
      <c r="G2" s="63"/>
    </row>
    <row r="3" spans="1:7" ht="18.75" customHeight="1" thickBot="1">
      <c r="A3" s="1" t="s">
        <v>139</v>
      </c>
      <c r="F3" s="45"/>
      <c r="G3" s="42" t="s">
        <v>1</v>
      </c>
    </row>
    <row r="4" spans="1:7" ht="12.95" customHeight="1" thickTop="1">
      <c r="A4" s="46" t="s">
        <v>74</v>
      </c>
      <c r="B4" s="47" t="s">
        <v>75</v>
      </c>
      <c r="C4" s="47" t="s">
        <v>76</v>
      </c>
      <c r="D4" s="48" t="s">
        <v>8</v>
      </c>
      <c r="E4" s="105" t="s">
        <v>115</v>
      </c>
      <c r="F4" s="116" t="s">
        <v>149</v>
      </c>
      <c r="G4" s="108" t="s">
        <v>4</v>
      </c>
    </row>
    <row r="5" spans="1:7" ht="12.95" customHeight="1">
      <c r="A5" s="216" t="s">
        <v>5</v>
      </c>
      <c r="B5" s="213" t="s">
        <v>118</v>
      </c>
      <c r="C5" s="5" t="s">
        <v>77</v>
      </c>
      <c r="D5" s="3">
        <v>2189403</v>
      </c>
      <c r="E5" s="106">
        <f>D5</f>
        <v>2189403</v>
      </c>
      <c r="F5" s="117">
        <v>0</v>
      </c>
      <c r="G5" s="109">
        <v>0</v>
      </c>
    </row>
    <row r="6" spans="1:7" ht="12.95" customHeight="1">
      <c r="A6" s="217"/>
      <c r="B6" s="214"/>
      <c r="C6" s="5" t="s">
        <v>78</v>
      </c>
      <c r="D6" s="3">
        <v>1911089</v>
      </c>
      <c r="E6" s="106">
        <f t="shared" ref="E6:E17" si="0">D6</f>
        <v>1911089</v>
      </c>
      <c r="F6" s="117">
        <v>0</v>
      </c>
      <c r="G6" s="109">
        <v>0</v>
      </c>
    </row>
    <row r="7" spans="1:7" ht="12.95" customHeight="1">
      <c r="A7" s="217"/>
      <c r="B7" s="214"/>
      <c r="C7" s="5" t="s">
        <v>9</v>
      </c>
      <c r="D7" s="3">
        <v>0</v>
      </c>
      <c r="E7" s="106">
        <f t="shared" si="0"/>
        <v>0</v>
      </c>
      <c r="F7" s="117">
        <v>0</v>
      </c>
      <c r="G7" s="109">
        <v>0</v>
      </c>
    </row>
    <row r="8" spans="1:7" ht="12.95" customHeight="1">
      <c r="A8" s="217"/>
      <c r="B8" s="214"/>
      <c r="C8" s="5" t="s">
        <v>10</v>
      </c>
      <c r="D8" s="3">
        <v>0</v>
      </c>
      <c r="E8" s="106">
        <f t="shared" si="0"/>
        <v>0</v>
      </c>
      <c r="F8" s="117">
        <v>0</v>
      </c>
      <c r="G8" s="109">
        <v>0</v>
      </c>
    </row>
    <row r="9" spans="1:7" ht="12.95" customHeight="1">
      <c r="A9" s="217"/>
      <c r="B9" s="214"/>
      <c r="C9" s="5" t="s">
        <v>79</v>
      </c>
      <c r="D9" s="3">
        <v>0</v>
      </c>
      <c r="E9" s="106">
        <f t="shared" si="0"/>
        <v>0</v>
      </c>
      <c r="F9" s="117">
        <v>0</v>
      </c>
      <c r="G9" s="109">
        <v>0</v>
      </c>
    </row>
    <row r="10" spans="1:7" ht="12.95" customHeight="1">
      <c r="A10" s="217"/>
      <c r="B10" s="214"/>
      <c r="C10" s="5" t="s">
        <v>80</v>
      </c>
      <c r="D10" s="3">
        <v>1131810</v>
      </c>
      <c r="E10" s="106">
        <f t="shared" si="0"/>
        <v>1131810</v>
      </c>
      <c r="F10" s="117">
        <v>0</v>
      </c>
      <c r="G10" s="109">
        <v>0</v>
      </c>
    </row>
    <row r="11" spans="1:7" ht="12.95" customHeight="1">
      <c r="A11" s="217"/>
      <c r="B11" s="214"/>
      <c r="C11" s="5" t="s">
        <v>11</v>
      </c>
      <c r="D11" s="3">
        <v>0</v>
      </c>
      <c r="E11" s="106">
        <f t="shared" si="0"/>
        <v>0</v>
      </c>
      <c r="F11" s="117">
        <v>0</v>
      </c>
      <c r="G11" s="109">
        <v>0</v>
      </c>
    </row>
    <row r="12" spans="1:7" ht="12.95" customHeight="1">
      <c r="A12" s="217"/>
      <c r="B12" s="214"/>
      <c r="C12" s="5" t="s">
        <v>12</v>
      </c>
      <c r="D12" s="3">
        <v>463857</v>
      </c>
      <c r="E12" s="106">
        <f t="shared" si="0"/>
        <v>463857</v>
      </c>
      <c r="F12" s="117">
        <v>0</v>
      </c>
      <c r="G12" s="109">
        <v>0</v>
      </c>
    </row>
    <row r="13" spans="1:7" ht="12.95" customHeight="1">
      <c r="A13" s="217"/>
      <c r="B13" s="214"/>
      <c r="C13" s="5" t="s">
        <v>13</v>
      </c>
      <c r="D13" s="3">
        <v>371085</v>
      </c>
      <c r="E13" s="106">
        <f t="shared" si="0"/>
        <v>371085</v>
      </c>
      <c r="F13" s="117">
        <v>0</v>
      </c>
      <c r="G13" s="109">
        <v>0</v>
      </c>
    </row>
    <row r="14" spans="1:7" ht="12.95" customHeight="1">
      <c r="A14" s="217"/>
      <c r="B14" s="214"/>
      <c r="C14" s="5" t="s">
        <v>14</v>
      </c>
      <c r="D14" s="3">
        <v>92771</v>
      </c>
      <c r="E14" s="106">
        <f t="shared" si="0"/>
        <v>92771</v>
      </c>
      <c r="F14" s="117">
        <v>0</v>
      </c>
      <c r="G14" s="109">
        <v>0</v>
      </c>
    </row>
    <row r="15" spans="1:7" ht="12.95" customHeight="1">
      <c r="A15" s="217"/>
      <c r="B15" s="214"/>
      <c r="C15" s="5" t="s">
        <v>81</v>
      </c>
      <c r="D15" s="3">
        <v>0</v>
      </c>
      <c r="E15" s="106">
        <f t="shared" si="0"/>
        <v>0</v>
      </c>
      <c r="F15" s="117">
        <v>0</v>
      </c>
      <c r="G15" s="109">
        <v>0</v>
      </c>
    </row>
    <row r="16" spans="1:7" ht="12.95" customHeight="1">
      <c r="A16" s="217"/>
      <c r="B16" s="214"/>
      <c r="C16" s="5" t="s">
        <v>82</v>
      </c>
      <c r="D16" s="3">
        <v>5195194</v>
      </c>
      <c r="E16" s="106">
        <f t="shared" si="0"/>
        <v>5195194</v>
      </c>
      <c r="F16" s="117">
        <v>0</v>
      </c>
      <c r="G16" s="109">
        <v>0</v>
      </c>
    </row>
    <row r="17" spans="1:19" ht="12.95" customHeight="1">
      <c r="A17" s="217"/>
      <c r="B17" s="214"/>
      <c r="C17" s="5" t="s">
        <v>83</v>
      </c>
      <c r="D17" s="3">
        <v>2040969</v>
      </c>
      <c r="E17" s="106">
        <f t="shared" si="0"/>
        <v>2040969</v>
      </c>
      <c r="F17" s="117">
        <v>0</v>
      </c>
      <c r="G17" s="109">
        <v>0</v>
      </c>
    </row>
    <row r="18" spans="1:19" ht="12.95" customHeight="1">
      <c r="A18" s="217"/>
      <c r="B18" s="214"/>
      <c r="C18" s="65" t="s">
        <v>84</v>
      </c>
      <c r="D18" s="66">
        <f>SUM(D5:D17)</f>
        <v>13396178</v>
      </c>
      <c r="E18" s="107">
        <f>SUM(E5:E17)</f>
        <v>13396178</v>
      </c>
      <c r="F18" s="118">
        <v>0</v>
      </c>
      <c r="G18" s="110">
        <v>0</v>
      </c>
    </row>
    <row r="19" spans="1:19" ht="12.95" customHeight="1">
      <c r="A19" s="217"/>
      <c r="B19" s="213" t="s">
        <v>85</v>
      </c>
      <c r="C19" s="5" t="s">
        <v>86</v>
      </c>
      <c r="D19" s="3">
        <v>6159563</v>
      </c>
      <c r="E19" s="106">
        <f t="shared" ref="E19:E41" si="1">D19</f>
        <v>6159563</v>
      </c>
      <c r="F19" s="117">
        <v>0</v>
      </c>
      <c r="G19" s="109">
        <v>0</v>
      </c>
    </row>
    <row r="20" spans="1:19" ht="12.95" customHeight="1">
      <c r="A20" s="217"/>
      <c r="B20" s="214"/>
      <c r="C20" s="5" t="s">
        <v>87</v>
      </c>
      <c r="D20" s="3">
        <v>2207795</v>
      </c>
      <c r="E20" s="106">
        <f t="shared" si="1"/>
        <v>2207795</v>
      </c>
      <c r="F20" s="117">
        <v>0</v>
      </c>
      <c r="G20" s="109">
        <v>0</v>
      </c>
    </row>
    <row r="21" spans="1:19" ht="12.95" customHeight="1">
      <c r="A21" s="217"/>
      <c r="B21" s="214"/>
      <c r="C21" s="5" t="s">
        <v>88</v>
      </c>
      <c r="D21" s="3">
        <v>6493515</v>
      </c>
      <c r="E21" s="106">
        <f t="shared" si="1"/>
        <v>6493515</v>
      </c>
      <c r="F21" s="117">
        <v>0</v>
      </c>
      <c r="G21" s="109">
        <v>0</v>
      </c>
    </row>
    <row r="22" spans="1:19" ht="12.95" customHeight="1">
      <c r="A22" s="217"/>
      <c r="B22" s="214"/>
      <c r="C22" s="5" t="s">
        <v>89</v>
      </c>
      <c r="D22" s="3">
        <v>0</v>
      </c>
      <c r="E22" s="106">
        <f t="shared" si="1"/>
        <v>0</v>
      </c>
      <c r="F22" s="117">
        <v>0</v>
      </c>
      <c r="G22" s="109">
        <v>0</v>
      </c>
    </row>
    <row r="23" spans="1:19" ht="12.95" customHeight="1">
      <c r="A23" s="217"/>
      <c r="B23" s="214"/>
      <c r="C23" s="5" t="s">
        <v>15</v>
      </c>
      <c r="D23" s="3">
        <v>67348026</v>
      </c>
      <c r="E23" s="106">
        <f t="shared" si="1"/>
        <v>67348026</v>
      </c>
      <c r="F23" s="117">
        <v>0</v>
      </c>
      <c r="G23" s="109">
        <v>0</v>
      </c>
    </row>
    <row r="24" spans="1:19" ht="12.95" customHeight="1">
      <c r="A24" s="217"/>
      <c r="B24" s="214"/>
      <c r="C24" s="5" t="s">
        <v>90</v>
      </c>
      <c r="D24" s="3">
        <v>0</v>
      </c>
      <c r="E24" s="106">
        <f t="shared" si="1"/>
        <v>0</v>
      </c>
      <c r="F24" s="117">
        <v>0</v>
      </c>
      <c r="G24" s="169">
        <v>0</v>
      </c>
    </row>
    <row r="25" spans="1:19" ht="12.95" customHeight="1">
      <c r="A25" s="217"/>
      <c r="B25" s="214"/>
      <c r="C25" s="5" t="s">
        <v>91</v>
      </c>
      <c r="D25" s="3">
        <v>1743973</v>
      </c>
      <c r="E25" s="106">
        <f t="shared" si="1"/>
        <v>1743973</v>
      </c>
      <c r="F25" s="117">
        <v>0</v>
      </c>
      <c r="G25" s="169">
        <v>0</v>
      </c>
    </row>
    <row r="26" spans="1:19" ht="12.95" customHeight="1">
      <c r="A26" s="217"/>
      <c r="B26" s="214"/>
      <c r="C26" s="5" t="s">
        <v>16</v>
      </c>
      <c r="D26" s="3">
        <v>5936928</v>
      </c>
      <c r="E26" s="106">
        <f t="shared" si="1"/>
        <v>5936928</v>
      </c>
      <c r="F26" s="117">
        <v>0</v>
      </c>
      <c r="G26" s="169">
        <v>0</v>
      </c>
    </row>
    <row r="27" spans="1:19" ht="12.95" customHeight="1">
      <c r="A27" s="217"/>
      <c r="B27" s="214"/>
      <c r="C27" s="5" t="s">
        <v>17</v>
      </c>
      <c r="D27" s="3">
        <v>1576996</v>
      </c>
      <c r="E27" s="106">
        <f t="shared" si="1"/>
        <v>1576996</v>
      </c>
      <c r="F27" s="117">
        <v>0</v>
      </c>
      <c r="G27" s="169">
        <v>0</v>
      </c>
    </row>
    <row r="28" spans="1:19" ht="12.95" customHeight="1">
      <c r="A28" s="217"/>
      <c r="B28" s="214"/>
      <c r="C28" s="5" t="s">
        <v>18</v>
      </c>
      <c r="D28" s="3">
        <v>2690171</v>
      </c>
      <c r="E28" s="106">
        <f t="shared" si="1"/>
        <v>2690171</v>
      </c>
      <c r="F28" s="117">
        <v>0</v>
      </c>
      <c r="G28" s="169">
        <v>0</v>
      </c>
    </row>
    <row r="29" spans="1:19" ht="12.95" customHeight="1">
      <c r="A29" s="217"/>
      <c r="B29" s="215"/>
      <c r="C29" s="5" t="s">
        <v>92</v>
      </c>
      <c r="D29" s="3">
        <v>2319112</v>
      </c>
      <c r="E29" s="106">
        <f t="shared" si="1"/>
        <v>2319112</v>
      </c>
      <c r="F29" s="117">
        <v>0</v>
      </c>
      <c r="G29" s="169">
        <v>0</v>
      </c>
      <c r="L29" s="221"/>
      <c r="M29" s="221"/>
      <c r="N29" s="222"/>
      <c r="O29" s="222"/>
      <c r="P29" s="221"/>
      <c r="Q29" s="221"/>
      <c r="R29" s="221"/>
      <c r="S29" s="221"/>
    </row>
    <row r="30" spans="1:19" ht="12.95" customHeight="1">
      <c r="A30" s="217"/>
      <c r="B30" s="214"/>
      <c r="C30" s="5" t="s">
        <v>93</v>
      </c>
      <c r="D30" s="3">
        <v>4786648</v>
      </c>
      <c r="E30" s="106">
        <f t="shared" si="1"/>
        <v>4786648</v>
      </c>
      <c r="F30" s="117">
        <v>0</v>
      </c>
      <c r="G30" s="169">
        <v>0</v>
      </c>
      <c r="L30" s="221"/>
      <c r="M30" s="221"/>
      <c r="N30" s="174"/>
      <c r="O30" s="175"/>
      <c r="P30" s="174"/>
      <c r="Q30" s="175"/>
      <c r="R30" s="174"/>
      <c r="S30" s="175"/>
    </row>
    <row r="31" spans="1:19" ht="12.95" customHeight="1">
      <c r="A31" s="217"/>
      <c r="B31" s="214"/>
      <c r="C31" s="5" t="s">
        <v>19</v>
      </c>
      <c r="D31" s="3">
        <v>1873842</v>
      </c>
      <c r="E31" s="106">
        <f t="shared" si="1"/>
        <v>1873842</v>
      </c>
      <c r="F31" s="117">
        <v>0</v>
      </c>
      <c r="G31" s="169">
        <v>0</v>
      </c>
      <c r="L31" s="221"/>
      <c r="M31" s="221"/>
      <c r="N31" s="174"/>
      <c r="O31" s="175"/>
      <c r="P31" s="174"/>
      <c r="Q31" s="175"/>
      <c r="R31" s="174"/>
      <c r="S31" s="175"/>
    </row>
    <row r="32" spans="1:19" ht="12.95" customHeight="1">
      <c r="A32" s="217"/>
      <c r="B32" s="214"/>
      <c r="C32" s="5" t="s">
        <v>20</v>
      </c>
      <c r="D32" s="3">
        <v>1818184</v>
      </c>
      <c r="E32" s="106">
        <f t="shared" si="1"/>
        <v>1818184</v>
      </c>
      <c r="F32" s="117">
        <v>0</v>
      </c>
      <c r="G32" s="169">
        <v>0</v>
      </c>
      <c r="L32" s="221"/>
      <c r="M32" s="221"/>
      <c r="N32" s="174"/>
      <c r="O32" s="175"/>
      <c r="P32" s="174"/>
      <c r="Q32" s="175"/>
      <c r="R32" s="174"/>
      <c r="S32" s="175"/>
    </row>
    <row r="33" spans="1:19" ht="12.95" customHeight="1">
      <c r="A33" s="217"/>
      <c r="B33" s="214"/>
      <c r="C33" s="5" t="s">
        <v>94</v>
      </c>
      <c r="D33" s="3">
        <v>7884983</v>
      </c>
      <c r="E33" s="106">
        <f t="shared" si="1"/>
        <v>7884983</v>
      </c>
      <c r="F33" s="117">
        <v>0</v>
      </c>
      <c r="G33" s="169">
        <v>0</v>
      </c>
      <c r="L33" s="221"/>
      <c r="M33" s="221"/>
      <c r="N33" s="174"/>
      <c r="O33" s="175"/>
      <c r="P33" s="174"/>
      <c r="Q33" s="175"/>
      <c r="R33" s="174"/>
      <c r="S33" s="175"/>
    </row>
    <row r="34" spans="1:19" ht="12.95" customHeight="1">
      <c r="A34" s="217"/>
      <c r="B34" s="214"/>
      <c r="C34" s="5" t="s">
        <v>95</v>
      </c>
      <c r="D34" s="3">
        <v>2764382</v>
      </c>
      <c r="E34" s="106">
        <f t="shared" si="1"/>
        <v>2764382</v>
      </c>
      <c r="F34" s="117">
        <v>0</v>
      </c>
      <c r="G34" s="169">
        <v>0</v>
      </c>
      <c r="L34" s="221"/>
      <c r="M34" s="221"/>
      <c r="N34" s="174"/>
      <c r="O34" s="175"/>
      <c r="P34" s="176"/>
      <c r="Q34" s="175"/>
      <c r="R34" s="176"/>
      <c r="S34" s="175"/>
    </row>
    <row r="35" spans="1:19" ht="12.95" customHeight="1">
      <c r="A35" s="217"/>
      <c r="B35" s="214"/>
      <c r="C35" s="5" t="s">
        <v>21</v>
      </c>
      <c r="D35" s="3">
        <v>3784792</v>
      </c>
      <c r="E35" s="106">
        <f t="shared" si="1"/>
        <v>3784792</v>
      </c>
      <c r="F35" s="117">
        <v>0</v>
      </c>
      <c r="G35" s="169">
        <v>0</v>
      </c>
    </row>
    <row r="36" spans="1:19" ht="12.95" customHeight="1">
      <c r="A36" s="217"/>
      <c r="B36" s="214"/>
      <c r="C36" s="5" t="s">
        <v>96</v>
      </c>
      <c r="D36" s="3">
        <v>1892396</v>
      </c>
      <c r="E36" s="106">
        <f t="shared" si="1"/>
        <v>1892396</v>
      </c>
      <c r="F36" s="117">
        <v>0</v>
      </c>
      <c r="G36" s="169">
        <v>0</v>
      </c>
    </row>
    <row r="37" spans="1:19" ht="12.95" customHeight="1">
      <c r="A37" s="217"/>
      <c r="B37" s="214"/>
      <c r="C37" s="5" t="s">
        <v>22</v>
      </c>
      <c r="D37" s="3">
        <v>1836737</v>
      </c>
      <c r="E37" s="106">
        <f t="shared" si="1"/>
        <v>1836737</v>
      </c>
      <c r="F37" s="117">
        <v>0</v>
      </c>
      <c r="G37" s="169">
        <v>0</v>
      </c>
    </row>
    <row r="38" spans="1:19" ht="12.95" customHeight="1">
      <c r="A38" s="217"/>
      <c r="B38" s="214"/>
      <c r="C38" s="5" t="s">
        <v>23</v>
      </c>
      <c r="D38" s="3">
        <v>1391467</v>
      </c>
      <c r="E38" s="106">
        <f t="shared" si="1"/>
        <v>1391467</v>
      </c>
      <c r="F38" s="117">
        <v>0</v>
      </c>
      <c r="G38" s="169">
        <v>0</v>
      </c>
      <c r="N38" s="174"/>
    </row>
    <row r="39" spans="1:19" ht="12.95" customHeight="1">
      <c r="A39" s="217"/>
      <c r="B39" s="214"/>
      <c r="C39" s="5" t="s">
        <v>24</v>
      </c>
      <c r="D39" s="3">
        <v>5009283</v>
      </c>
      <c r="E39" s="106">
        <f t="shared" si="1"/>
        <v>5009283</v>
      </c>
      <c r="F39" s="117">
        <v>0</v>
      </c>
      <c r="G39" s="169">
        <v>0</v>
      </c>
      <c r="N39" s="174"/>
    </row>
    <row r="40" spans="1:19" ht="12.95" customHeight="1">
      <c r="A40" s="217"/>
      <c r="B40" s="214"/>
      <c r="C40" s="5" t="s">
        <v>25</v>
      </c>
      <c r="D40" s="3">
        <v>5380341</v>
      </c>
      <c r="E40" s="106">
        <f t="shared" si="1"/>
        <v>5380341</v>
      </c>
      <c r="F40" s="117">
        <v>0</v>
      </c>
      <c r="G40" s="169">
        <v>0</v>
      </c>
      <c r="N40" s="174"/>
    </row>
    <row r="41" spans="1:19" ht="12.95" customHeight="1">
      <c r="A41" s="217"/>
      <c r="B41" s="214"/>
      <c r="C41" s="5" t="s">
        <v>26</v>
      </c>
      <c r="D41" s="3">
        <v>1762525</v>
      </c>
      <c r="E41" s="106">
        <f t="shared" si="1"/>
        <v>1762525</v>
      </c>
      <c r="F41" s="117">
        <v>0</v>
      </c>
      <c r="G41" s="169">
        <v>0</v>
      </c>
    </row>
    <row r="42" spans="1:19" ht="12.95" customHeight="1">
      <c r="A42" s="217"/>
      <c r="B42" s="214"/>
      <c r="C42" s="65" t="s">
        <v>84</v>
      </c>
      <c r="D42" s="66">
        <f>SUM(D19:D41)</f>
        <v>136661659</v>
      </c>
      <c r="E42" s="107">
        <f>SUM(E19:E41)</f>
        <v>136661659</v>
      </c>
      <c r="F42" s="118">
        <v>0</v>
      </c>
      <c r="G42" s="170">
        <v>0</v>
      </c>
    </row>
    <row r="43" spans="1:19" ht="12.95" customHeight="1">
      <c r="A43" s="217"/>
      <c r="B43" s="213" t="s">
        <v>27</v>
      </c>
      <c r="C43" s="5" t="s">
        <v>97</v>
      </c>
      <c r="D43" s="3">
        <v>1946635</v>
      </c>
      <c r="E43" s="106">
        <f t="shared" ref="E43:E51" si="2">D43</f>
        <v>1946635</v>
      </c>
      <c r="F43" s="117">
        <v>0</v>
      </c>
      <c r="G43" s="169">
        <v>0</v>
      </c>
    </row>
    <row r="44" spans="1:19" ht="12.95" customHeight="1">
      <c r="A44" s="217"/>
      <c r="B44" s="214"/>
      <c r="C44" s="5" t="s">
        <v>98</v>
      </c>
      <c r="D44" s="3">
        <v>1112363</v>
      </c>
      <c r="E44" s="106">
        <f t="shared" si="2"/>
        <v>1112363</v>
      </c>
      <c r="F44" s="117">
        <v>0</v>
      </c>
      <c r="G44" s="169">
        <v>0</v>
      </c>
    </row>
    <row r="45" spans="1:19" ht="12.95" customHeight="1">
      <c r="A45" s="217"/>
      <c r="B45" s="214"/>
      <c r="C45" s="5" t="s">
        <v>28</v>
      </c>
      <c r="D45" s="3">
        <v>1019666</v>
      </c>
      <c r="E45" s="106">
        <f t="shared" si="2"/>
        <v>1019666</v>
      </c>
      <c r="F45" s="117">
        <v>0</v>
      </c>
      <c r="G45" s="169">
        <v>0</v>
      </c>
    </row>
    <row r="46" spans="1:19" ht="12.95" customHeight="1">
      <c r="A46" s="217"/>
      <c r="B46" s="214"/>
      <c r="C46" s="5" t="s">
        <v>99</v>
      </c>
      <c r="D46" s="3">
        <v>4078666</v>
      </c>
      <c r="E46" s="106">
        <f t="shared" si="2"/>
        <v>4078666</v>
      </c>
      <c r="F46" s="117">
        <v>0</v>
      </c>
      <c r="G46" s="169">
        <v>0</v>
      </c>
    </row>
    <row r="47" spans="1:19" ht="12.95" customHeight="1">
      <c r="A47" s="217"/>
      <c r="B47" s="214"/>
      <c r="C47" s="5" t="s">
        <v>100</v>
      </c>
      <c r="D47" s="3">
        <v>3196191</v>
      </c>
      <c r="E47" s="106">
        <f t="shared" si="2"/>
        <v>3196191</v>
      </c>
      <c r="F47" s="117">
        <v>0</v>
      </c>
      <c r="G47" s="169">
        <v>0</v>
      </c>
    </row>
    <row r="48" spans="1:19" ht="12.95" customHeight="1">
      <c r="A48" s="217"/>
      <c r="B48" s="214"/>
      <c r="C48" s="5" t="s">
        <v>101</v>
      </c>
      <c r="D48" s="3">
        <v>3856193</v>
      </c>
      <c r="E48" s="106">
        <f t="shared" si="2"/>
        <v>3856193</v>
      </c>
      <c r="F48" s="117">
        <v>0</v>
      </c>
      <c r="G48" s="169">
        <v>0</v>
      </c>
      <c r="M48" s="49"/>
    </row>
    <row r="49" spans="1:13" ht="12.95" customHeight="1">
      <c r="A49" s="217"/>
      <c r="B49" s="214"/>
      <c r="C49" s="5" t="s">
        <v>102</v>
      </c>
      <c r="D49" s="3">
        <v>1297757</v>
      </c>
      <c r="E49" s="106">
        <f t="shared" si="2"/>
        <v>1297757</v>
      </c>
      <c r="F49" s="117">
        <v>0</v>
      </c>
      <c r="G49" s="169">
        <v>0</v>
      </c>
      <c r="M49" s="49"/>
    </row>
    <row r="50" spans="1:13" ht="12.95" customHeight="1">
      <c r="A50" s="217"/>
      <c r="B50" s="214"/>
      <c r="C50" s="5" t="s">
        <v>103</v>
      </c>
      <c r="D50" s="3">
        <v>760115</v>
      </c>
      <c r="E50" s="106">
        <f t="shared" si="2"/>
        <v>760115</v>
      </c>
      <c r="F50" s="117">
        <v>0</v>
      </c>
      <c r="G50" s="169">
        <v>0</v>
      </c>
      <c r="M50" s="49"/>
    </row>
    <row r="51" spans="1:13" ht="12.95" customHeight="1">
      <c r="A51" s="217"/>
      <c r="B51" s="214"/>
      <c r="C51" s="5" t="s">
        <v>104</v>
      </c>
      <c r="D51" s="3">
        <v>495002</v>
      </c>
      <c r="E51" s="106">
        <f t="shared" si="2"/>
        <v>495002</v>
      </c>
      <c r="F51" s="117">
        <v>0</v>
      </c>
      <c r="G51" s="169">
        <v>0</v>
      </c>
    </row>
    <row r="52" spans="1:13" ht="12.95" customHeight="1">
      <c r="A52" s="217"/>
      <c r="B52" s="214"/>
      <c r="C52" s="65" t="s">
        <v>84</v>
      </c>
      <c r="D52" s="66">
        <f>SUM(D43:D51)</f>
        <v>17762588</v>
      </c>
      <c r="E52" s="107">
        <f>SUM(E43:E51)</f>
        <v>17762588</v>
      </c>
      <c r="F52" s="118">
        <v>0</v>
      </c>
      <c r="G52" s="170">
        <v>0</v>
      </c>
    </row>
    <row r="53" spans="1:13" ht="12.95" customHeight="1">
      <c r="A53" s="217"/>
      <c r="B53" s="210" t="s">
        <v>52</v>
      </c>
      <c r="C53" s="210"/>
      <c r="D53" s="66">
        <v>6180024</v>
      </c>
      <c r="E53" s="111">
        <v>0</v>
      </c>
      <c r="F53" s="118">
        <v>0</v>
      </c>
      <c r="G53" s="170">
        <f>+D53</f>
        <v>6180024</v>
      </c>
      <c r="H53" s="175"/>
      <c r="J53" s="174"/>
    </row>
    <row r="54" spans="1:13" ht="12.95" customHeight="1">
      <c r="A54" s="217"/>
      <c r="B54" s="210" t="s">
        <v>53</v>
      </c>
      <c r="C54" s="210"/>
      <c r="D54" s="66">
        <v>5462798</v>
      </c>
      <c r="E54" s="111">
        <v>0</v>
      </c>
      <c r="F54" s="118">
        <v>0</v>
      </c>
      <c r="G54" s="170">
        <f t="shared" ref="G54" si="3">+D54</f>
        <v>5462798</v>
      </c>
      <c r="H54" s="175"/>
      <c r="J54" s="174"/>
    </row>
    <row r="55" spans="1:13" ht="12.95" customHeight="1">
      <c r="A55" s="217"/>
      <c r="B55" s="223" t="s">
        <v>150</v>
      </c>
      <c r="C55" s="103" t="s">
        <v>147</v>
      </c>
      <c r="D55" s="104">
        <f>F55</f>
        <v>4650282</v>
      </c>
      <c r="E55" s="112"/>
      <c r="F55" s="119">
        <v>4650282</v>
      </c>
      <c r="G55" s="171"/>
      <c r="H55" s="175"/>
      <c r="J55" s="174"/>
    </row>
    <row r="56" spans="1:13" ht="12.95" customHeight="1">
      <c r="A56" s="217"/>
      <c r="B56" s="224"/>
      <c r="C56" s="103" t="s">
        <v>148</v>
      </c>
      <c r="D56" s="104">
        <f>F56</f>
        <v>1389045</v>
      </c>
      <c r="E56" s="112"/>
      <c r="F56" s="119">
        <v>1389045</v>
      </c>
      <c r="G56" s="171"/>
      <c r="H56" s="175"/>
      <c r="J56" s="174"/>
    </row>
    <row r="57" spans="1:13" ht="12.95" customHeight="1">
      <c r="A57" s="217"/>
      <c r="B57" s="225"/>
      <c r="C57" s="102"/>
      <c r="D57" s="66">
        <f>SUM(D55:D56)</f>
        <v>6039327</v>
      </c>
      <c r="E57" s="111">
        <v>0</v>
      </c>
      <c r="F57" s="120">
        <f>SUM(F55:F56)</f>
        <v>6039327</v>
      </c>
      <c r="G57" s="170"/>
      <c r="H57" s="175"/>
      <c r="J57" s="174"/>
    </row>
    <row r="58" spans="1:13" ht="12.95" customHeight="1">
      <c r="A58" s="218"/>
      <c r="B58" s="219" t="s">
        <v>124</v>
      </c>
      <c r="C58" s="220"/>
      <c r="D58" s="73">
        <f>+SUM(D52,D57,D53,D54,D42,D18)</f>
        <v>185502574</v>
      </c>
      <c r="E58" s="113">
        <f>+SUM(E52:E57,E42,E18)</f>
        <v>167820425</v>
      </c>
      <c r="F58" s="121">
        <f>+SUM(F57,F42,F18)</f>
        <v>6039327</v>
      </c>
      <c r="G58" s="172">
        <f t="shared" ref="G58" si="4">+SUM(G52:G57,G42,G18)</f>
        <v>11642822</v>
      </c>
      <c r="J58" s="49"/>
    </row>
    <row r="59" spans="1:13" ht="12.95" customHeight="1">
      <c r="A59" s="209" t="s">
        <v>105</v>
      </c>
      <c r="B59" s="210"/>
      <c r="C59" s="210"/>
      <c r="D59" s="66">
        <v>9979599</v>
      </c>
      <c r="E59" s="114">
        <v>9035528.9345999993</v>
      </c>
      <c r="F59" s="118">
        <f>248284+74163</f>
        <v>322447</v>
      </c>
      <c r="G59" s="173">
        <f>329958+291665</f>
        <v>621623</v>
      </c>
    </row>
    <row r="60" spans="1:13" ht="12.95" customHeight="1">
      <c r="A60" s="209" t="s">
        <v>106</v>
      </c>
      <c r="B60" s="210"/>
      <c r="C60" s="210"/>
      <c r="D60" s="66">
        <v>8186827</v>
      </c>
      <c r="E60" s="114">
        <v>7412353.1657999996</v>
      </c>
      <c r="F60" s="118">
        <f>60840+203681</f>
        <v>264521</v>
      </c>
      <c r="G60" s="173">
        <f>270684+239269</f>
        <v>509953</v>
      </c>
      <c r="J60" s="174"/>
    </row>
    <row r="61" spans="1:13" ht="12.95" customHeight="1" thickBot="1">
      <c r="A61" s="211" t="s">
        <v>107</v>
      </c>
      <c r="B61" s="212"/>
      <c r="C61" s="212"/>
      <c r="D61" s="67">
        <f>+SUM(D58:D60)</f>
        <v>203669000</v>
      </c>
      <c r="E61" s="115">
        <f t="shared" ref="E61:G61" si="5">+SUM(E58:E60)</f>
        <v>184268307.1004</v>
      </c>
      <c r="F61" s="177">
        <f t="shared" si="5"/>
        <v>6626295</v>
      </c>
      <c r="G61" s="178">
        <f t="shared" si="5"/>
        <v>12774398</v>
      </c>
      <c r="J61" s="174"/>
    </row>
    <row r="62" spans="1:13" ht="13.5" customHeight="1">
      <c r="D62" s="43"/>
      <c r="E62" s="49"/>
      <c r="J62" s="174"/>
    </row>
    <row r="63" spans="1:13">
      <c r="D63" s="96"/>
      <c r="E63" s="49"/>
      <c r="G63" s="49"/>
      <c r="J63" s="49"/>
    </row>
    <row r="64" spans="1:13">
      <c r="E64" s="49"/>
    </row>
    <row r="70" ht="13.5" customHeight="1"/>
  </sheetData>
  <mergeCells count="20">
    <mergeCell ref="L31:M31"/>
    <mergeCell ref="L32:M32"/>
    <mergeCell ref="L33:M33"/>
    <mergeCell ref="L34:M34"/>
    <mergeCell ref="B55:B57"/>
    <mergeCell ref="L29:M29"/>
    <mergeCell ref="N29:O29"/>
    <mergeCell ref="P29:Q29"/>
    <mergeCell ref="R29:S29"/>
    <mergeCell ref="L30:M30"/>
    <mergeCell ref="A59:C59"/>
    <mergeCell ref="A60:C60"/>
    <mergeCell ref="A61:C61"/>
    <mergeCell ref="B5:B18"/>
    <mergeCell ref="B19:B42"/>
    <mergeCell ref="B43:B52"/>
    <mergeCell ref="B53:C53"/>
    <mergeCell ref="B54:C54"/>
    <mergeCell ref="A5:A58"/>
    <mergeCell ref="B58:C58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26"/>
  <sheetViews>
    <sheetView view="pageBreakPreview" zoomScale="115" zoomScaleNormal="100" zoomScaleSheetLayoutView="115" workbookViewId="0">
      <selection activeCell="AQ17" sqref="AQ17:AQ19"/>
    </sheetView>
  </sheetViews>
  <sheetFormatPr defaultRowHeight="16.5"/>
  <cols>
    <col min="1" max="1" width="3.25" style="11" customWidth="1"/>
    <col min="2" max="2" width="22.5" style="11" customWidth="1"/>
    <col min="3" max="42" width="3.25" style="11" customWidth="1"/>
    <col min="43" max="43" width="22.75" style="11" customWidth="1"/>
    <col min="44" max="54" width="5.5" style="11" customWidth="1"/>
    <col min="55" max="259" width="9" style="11"/>
    <col min="260" max="260" width="5.75" style="11" customWidth="1"/>
    <col min="261" max="261" width="7.5" style="11" customWidth="1"/>
    <col min="262" max="291" width="5.75" style="11" customWidth="1"/>
    <col min="292" max="292" width="21.625" style="11" customWidth="1"/>
    <col min="293" max="310" width="5.5" style="11" customWidth="1"/>
    <col min="311" max="515" width="9" style="11"/>
    <col min="516" max="516" width="5.75" style="11" customWidth="1"/>
    <col min="517" max="517" width="7.5" style="11" customWidth="1"/>
    <col min="518" max="547" width="5.75" style="11" customWidth="1"/>
    <col min="548" max="548" width="21.625" style="11" customWidth="1"/>
    <col min="549" max="566" width="5.5" style="11" customWidth="1"/>
    <col min="567" max="771" width="9" style="11"/>
    <col min="772" max="772" width="5.75" style="11" customWidth="1"/>
    <col min="773" max="773" width="7.5" style="11" customWidth="1"/>
    <col min="774" max="803" width="5.75" style="11" customWidth="1"/>
    <col min="804" max="804" width="21.625" style="11" customWidth="1"/>
    <col min="805" max="822" width="5.5" style="11" customWidth="1"/>
    <col min="823" max="1027" width="9" style="11"/>
    <col min="1028" max="1028" width="5.75" style="11" customWidth="1"/>
    <col min="1029" max="1029" width="7.5" style="11" customWidth="1"/>
    <col min="1030" max="1059" width="5.75" style="11" customWidth="1"/>
    <col min="1060" max="1060" width="21.625" style="11" customWidth="1"/>
    <col min="1061" max="1078" width="5.5" style="11" customWidth="1"/>
    <col min="1079" max="1283" width="9" style="11"/>
    <col min="1284" max="1284" width="5.75" style="11" customWidth="1"/>
    <col min="1285" max="1285" width="7.5" style="11" customWidth="1"/>
    <col min="1286" max="1315" width="5.75" style="11" customWidth="1"/>
    <col min="1316" max="1316" width="21.625" style="11" customWidth="1"/>
    <col min="1317" max="1334" width="5.5" style="11" customWidth="1"/>
    <col min="1335" max="1539" width="9" style="11"/>
    <col min="1540" max="1540" width="5.75" style="11" customWidth="1"/>
    <col min="1541" max="1541" width="7.5" style="11" customWidth="1"/>
    <col min="1542" max="1571" width="5.75" style="11" customWidth="1"/>
    <col min="1572" max="1572" width="21.625" style="11" customWidth="1"/>
    <col min="1573" max="1590" width="5.5" style="11" customWidth="1"/>
    <col min="1591" max="1795" width="9" style="11"/>
    <col min="1796" max="1796" width="5.75" style="11" customWidth="1"/>
    <col min="1797" max="1797" width="7.5" style="11" customWidth="1"/>
    <col min="1798" max="1827" width="5.75" style="11" customWidth="1"/>
    <col min="1828" max="1828" width="21.625" style="11" customWidth="1"/>
    <col min="1829" max="1846" width="5.5" style="11" customWidth="1"/>
    <col min="1847" max="2051" width="9" style="11"/>
    <col min="2052" max="2052" width="5.75" style="11" customWidth="1"/>
    <col min="2053" max="2053" width="7.5" style="11" customWidth="1"/>
    <col min="2054" max="2083" width="5.75" style="11" customWidth="1"/>
    <col min="2084" max="2084" width="21.625" style="11" customWidth="1"/>
    <col min="2085" max="2102" width="5.5" style="11" customWidth="1"/>
    <col min="2103" max="2307" width="9" style="11"/>
    <col min="2308" max="2308" width="5.75" style="11" customWidth="1"/>
    <col min="2309" max="2309" width="7.5" style="11" customWidth="1"/>
    <col min="2310" max="2339" width="5.75" style="11" customWidth="1"/>
    <col min="2340" max="2340" width="21.625" style="11" customWidth="1"/>
    <col min="2341" max="2358" width="5.5" style="11" customWidth="1"/>
    <col min="2359" max="2563" width="9" style="11"/>
    <col min="2564" max="2564" width="5.75" style="11" customWidth="1"/>
    <col min="2565" max="2565" width="7.5" style="11" customWidth="1"/>
    <col min="2566" max="2595" width="5.75" style="11" customWidth="1"/>
    <col min="2596" max="2596" width="21.625" style="11" customWidth="1"/>
    <col min="2597" max="2614" width="5.5" style="11" customWidth="1"/>
    <col min="2615" max="2819" width="9" style="11"/>
    <col min="2820" max="2820" width="5.75" style="11" customWidth="1"/>
    <col min="2821" max="2821" width="7.5" style="11" customWidth="1"/>
    <col min="2822" max="2851" width="5.75" style="11" customWidth="1"/>
    <col min="2852" max="2852" width="21.625" style="11" customWidth="1"/>
    <col min="2853" max="2870" width="5.5" style="11" customWidth="1"/>
    <col min="2871" max="3075" width="9" style="11"/>
    <col min="3076" max="3076" width="5.75" style="11" customWidth="1"/>
    <col min="3077" max="3077" width="7.5" style="11" customWidth="1"/>
    <col min="3078" max="3107" width="5.75" style="11" customWidth="1"/>
    <col min="3108" max="3108" width="21.625" style="11" customWidth="1"/>
    <col min="3109" max="3126" width="5.5" style="11" customWidth="1"/>
    <col min="3127" max="3331" width="9" style="11"/>
    <col min="3332" max="3332" width="5.75" style="11" customWidth="1"/>
    <col min="3333" max="3333" width="7.5" style="11" customWidth="1"/>
    <col min="3334" max="3363" width="5.75" style="11" customWidth="1"/>
    <col min="3364" max="3364" width="21.625" style="11" customWidth="1"/>
    <col min="3365" max="3382" width="5.5" style="11" customWidth="1"/>
    <col min="3383" max="3587" width="9" style="11"/>
    <col min="3588" max="3588" width="5.75" style="11" customWidth="1"/>
    <col min="3589" max="3589" width="7.5" style="11" customWidth="1"/>
    <col min="3590" max="3619" width="5.75" style="11" customWidth="1"/>
    <col min="3620" max="3620" width="21.625" style="11" customWidth="1"/>
    <col min="3621" max="3638" width="5.5" style="11" customWidth="1"/>
    <col min="3639" max="3843" width="9" style="11"/>
    <col min="3844" max="3844" width="5.75" style="11" customWidth="1"/>
    <col min="3845" max="3845" width="7.5" style="11" customWidth="1"/>
    <col min="3846" max="3875" width="5.75" style="11" customWidth="1"/>
    <col min="3876" max="3876" width="21.625" style="11" customWidth="1"/>
    <col min="3877" max="3894" width="5.5" style="11" customWidth="1"/>
    <col min="3895" max="4099" width="9" style="11"/>
    <col min="4100" max="4100" width="5.75" style="11" customWidth="1"/>
    <col min="4101" max="4101" width="7.5" style="11" customWidth="1"/>
    <col min="4102" max="4131" width="5.75" style="11" customWidth="1"/>
    <col min="4132" max="4132" width="21.625" style="11" customWidth="1"/>
    <col min="4133" max="4150" width="5.5" style="11" customWidth="1"/>
    <col min="4151" max="4355" width="9" style="11"/>
    <col min="4356" max="4356" width="5.75" style="11" customWidth="1"/>
    <col min="4357" max="4357" width="7.5" style="11" customWidth="1"/>
    <col min="4358" max="4387" width="5.75" style="11" customWidth="1"/>
    <col min="4388" max="4388" width="21.625" style="11" customWidth="1"/>
    <col min="4389" max="4406" width="5.5" style="11" customWidth="1"/>
    <col min="4407" max="4611" width="9" style="11"/>
    <col min="4612" max="4612" width="5.75" style="11" customWidth="1"/>
    <col min="4613" max="4613" width="7.5" style="11" customWidth="1"/>
    <col min="4614" max="4643" width="5.75" style="11" customWidth="1"/>
    <col min="4644" max="4644" width="21.625" style="11" customWidth="1"/>
    <col min="4645" max="4662" width="5.5" style="11" customWidth="1"/>
    <col min="4663" max="4867" width="9" style="11"/>
    <col min="4868" max="4868" width="5.75" style="11" customWidth="1"/>
    <col min="4869" max="4869" width="7.5" style="11" customWidth="1"/>
    <col min="4870" max="4899" width="5.75" style="11" customWidth="1"/>
    <col min="4900" max="4900" width="21.625" style="11" customWidth="1"/>
    <col min="4901" max="4918" width="5.5" style="11" customWidth="1"/>
    <col min="4919" max="5123" width="9" style="11"/>
    <col min="5124" max="5124" width="5.75" style="11" customWidth="1"/>
    <col min="5125" max="5125" width="7.5" style="11" customWidth="1"/>
    <col min="5126" max="5155" width="5.75" style="11" customWidth="1"/>
    <col min="5156" max="5156" width="21.625" style="11" customWidth="1"/>
    <col min="5157" max="5174" width="5.5" style="11" customWidth="1"/>
    <col min="5175" max="5379" width="9" style="11"/>
    <col min="5380" max="5380" width="5.75" style="11" customWidth="1"/>
    <col min="5381" max="5381" width="7.5" style="11" customWidth="1"/>
    <col min="5382" max="5411" width="5.75" style="11" customWidth="1"/>
    <col min="5412" max="5412" width="21.625" style="11" customWidth="1"/>
    <col min="5413" max="5430" width="5.5" style="11" customWidth="1"/>
    <col min="5431" max="5635" width="9" style="11"/>
    <col min="5636" max="5636" width="5.75" style="11" customWidth="1"/>
    <col min="5637" max="5637" width="7.5" style="11" customWidth="1"/>
    <col min="5638" max="5667" width="5.75" style="11" customWidth="1"/>
    <col min="5668" max="5668" width="21.625" style="11" customWidth="1"/>
    <col min="5669" max="5686" width="5.5" style="11" customWidth="1"/>
    <col min="5687" max="5891" width="9" style="11"/>
    <col min="5892" max="5892" width="5.75" style="11" customWidth="1"/>
    <col min="5893" max="5893" width="7.5" style="11" customWidth="1"/>
    <col min="5894" max="5923" width="5.75" style="11" customWidth="1"/>
    <col min="5924" max="5924" width="21.625" style="11" customWidth="1"/>
    <col min="5925" max="5942" width="5.5" style="11" customWidth="1"/>
    <col min="5943" max="6147" width="9" style="11"/>
    <col min="6148" max="6148" width="5.75" style="11" customWidth="1"/>
    <col min="6149" max="6149" width="7.5" style="11" customWidth="1"/>
    <col min="6150" max="6179" width="5.75" style="11" customWidth="1"/>
    <col min="6180" max="6180" width="21.625" style="11" customWidth="1"/>
    <col min="6181" max="6198" width="5.5" style="11" customWidth="1"/>
    <col min="6199" max="6403" width="9" style="11"/>
    <col min="6404" max="6404" width="5.75" style="11" customWidth="1"/>
    <col min="6405" max="6405" width="7.5" style="11" customWidth="1"/>
    <col min="6406" max="6435" width="5.75" style="11" customWidth="1"/>
    <col min="6436" max="6436" width="21.625" style="11" customWidth="1"/>
    <col min="6437" max="6454" width="5.5" style="11" customWidth="1"/>
    <col min="6455" max="6659" width="9" style="11"/>
    <col min="6660" max="6660" width="5.75" style="11" customWidth="1"/>
    <col min="6661" max="6661" width="7.5" style="11" customWidth="1"/>
    <col min="6662" max="6691" width="5.75" style="11" customWidth="1"/>
    <col min="6692" max="6692" width="21.625" style="11" customWidth="1"/>
    <col min="6693" max="6710" width="5.5" style="11" customWidth="1"/>
    <col min="6711" max="6915" width="9" style="11"/>
    <col min="6916" max="6916" width="5.75" style="11" customWidth="1"/>
    <col min="6917" max="6917" width="7.5" style="11" customWidth="1"/>
    <col min="6918" max="6947" width="5.75" style="11" customWidth="1"/>
    <col min="6948" max="6948" width="21.625" style="11" customWidth="1"/>
    <col min="6949" max="6966" width="5.5" style="11" customWidth="1"/>
    <col min="6967" max="7171" width="9" style="11"/>
    <col min="7172" max="7172" width="5.75" style="11" customWidth="1"/>
    <col min="7173" max="7173" width="7.5" style="11" customWidth="1"/>
    <col min="7174" max="7203" width="5.75" style="11" customWidth="1"/>
    <col min="7204" max="7204" width="21.625" style="11" customWidth="1"/>
    <col min="7205" max="7222" width="5.5" style="11" customWidth="1"/>
    <col min="7223" max="7427" width="9" style="11"/>
    <col min="7428" max="7428" width="5.75" style="11" customWidth="1"/>
    <col min="7429" max="7429" width="7.5" style="11" customWidth="1"/>
    <col min="7430" max="7459" width="5.75" style="11" customWidth="1"/>
    <col min="7460" max="7460" width="21.625" style="11" customWidth="1"/>
    <col min="7461" max="7478" width="5.5" style="11" customWidth="1"/>
    <col min="7479" max="7683" width="9" style="11"/>
    <col min="7684" max="7684" width="5.75" style="11" customWidth="1"/>
    <col min="7685" max="7685" width="7.5" style="11" customWidth="1"/>
    <col min="7686" max="7715" width="5.75" style="11" customWidth="1"/>
    <col min="7716" max="7716" width="21.625" style="11" customWidth="1"/>
    <col min="7717" max="7734" width="5.5" style="11" customWidth="1"/>
    <col min="7735" max="7939" width="9" style="11"/>
    <col min="7940" max="7940" width="5.75" style="11" customWidth="1"/>
    <col min="7941" max="7941" width="7.5" style="11" customWidth="1"/>
    <col min="7942" max="7971" width="5.75" style="11" customWidth="1"/>
    <col min="7972" max="7972" width="21.625" style="11" customWidth="1"/>
    <col min="7973" max="7990" width="5.5" style="11" customWidth="1"/>
    <col min="7991" max="8195" width="9" style="11"/>
    <col min="8196" max="8196" width="5.75" style="11" customWidth="1"/>
    <col min="8197" max="8197" width="7.5" style="11" customWidth="1"/>
    <col min="8198" max="8227" width="5.75" style="11" customWidth="1"/>
    <col min="8228" max="8228" width="21.625" style="11" customWidth="1"/>
    <col min="8229" max="8246" width="5.5" style="11" customWidth="1"/>
    <col min="8247" max="8451" width="9" style="11"/>
    <col min="8452" max="8452" width="5.75" style="11" customWidth="1"/>
    <col min="8453" max="8453" width="7.5" style="11" customWidth="1"/>
    <col min="8454" max="8483" width="5.75" style="11" customWidth="1"/>
    <col min="8484" max="8484" width="21.625" style="11" customWidth="1"/>
    <col min="8485" max="8502" width="5.5" style="11" customWidth="1"/>
    <col min="8503" max="8707" width="9" style="11"/>
    <col min="8708" max="8708" width="5.75" style="11" customWidth="1"/>
    <col min="8709" max="8709" width="7.5" style="11" customWidth="1"/>
    <col min="8710" max="8739" width="5.75" style="11" customWidth="1"/>
    <col min="8740" max="8740" width="21.625" style="11" customWidth="1"/>
    <col min="8741" max="8758" width="5.5" style="11" customWidth="1"/>
    <col min="8759" max="8963" width="9" style="11"/>
    <col min="8964" max="8964" width="5.75" style="11" customWidth="1"/>
    <col min="8965" max="8965" width="7.5" style="11" customWidth="1"/>
    <col min="8966" max="8995" width="5.75" style="11" customWidth="1"/>
    <col min="8996" max="8996" width="21.625" style="11" customWidth="1"/>
    <col min="8997" max="9014" width="5.5" style="11" customWidth="1"/>
    <col min="9015" max="9219" width="9" style="11"/>
    <col min="9220" max="9220" width="5.75" style="11" customWidth="1"/>
    <col min="9221" max="9221" width="7.5" style="11" customWidth="1"/>
    <col min="9222" max="9251" width="5.75" style="11" customWidth="1"/>
    <col min="9252" max="9252" width="21.625" style="11" customWidth="1"/>
    <col min="9253" max="9270" width="5.5" style="11" customWidth="1"/>
    <col min="9271" max="9475" width="9" style="11"/>
    <col min="9476" max="9476" width="5.75" style="11" customWidth="1"/>
    <col min="9477" max="9477" width="7.5" style="11" customWidth="1"/>
    <col min="9478" max="9507" width="5.75" style="11" customWidth="1"/>
    <col min="9508" max="9508" width="21.625" style="11" customWidth="1"/>
    <col min="9509" max="9526" width="5.5" style="11" customWidth="1"/>
    <col min="9527" max="9731" width="9" style="11"/>
    <col min="9732" max="9732" width="5.75" style="11" customWidth="1"/>
    <col min="9733" max="9733" width="7.5" style="11" customWidth="1"/>
    <col min="9734" max="9763" width="5.75" style="11" customWidth="1"/>
    <col min="9764" max="9764" width="21.625" style="11" customWidth="1"/>
    <col min="9765" max="9782" width="5.5" style="11" customWidth="1"/>
    <col min="9783" max="9987" width="9" style="11"/>
    <col min="9988" max="9988" width="5.75" style="11" customWidth="1"/>
    <col min="9989" max="9989" width="7.5" style="11" customWidth="1"/>
    <col min="9990" max="10019" width="5.75" style="11" customWidth="1"/>
    <col min="10020" max="10020" width="21.625" style="11" customWidth="1"/>
    <col min="10021" max="10038" width="5.5" style="11" customWidth="1"/>
    <col min="10039" max="10243" width="9" style="11"/>
    <col min="10244" max="10244" width="5.75" style="11" customWidth="1"/>
    <col min="10245" max="10245" width="7.5" style="11" customWidth="1"/>
    <col min="10246" max="10275" width="5.75" style="11" customWidth="1"/>
    <col min="10276" max="10276" width="21.625" style="11" customWidth="1"/>
    <col min="10277" max="10294" width="5.5" style="11" customWidth="1"/>
    <col min="10295" max="10499" width="9" style="11"/>
    <col min="10500" max="10500" width="5.75" style="11" customWidth="1"/>
    <col min="10501" max="10501" width="7.5" style="11" customWidth="1"/>
    <col min="10502" max="10531" width="5.75" style="11" customWidth="1"/>
    <col min="10532" max="10532" width="21.625" style="11" customWidth="1"/>
    <col min="10533" max="10550" width="5.5" style="11" customWidth="1"/>
    <col min="10551" max="10755" width="9" style="11"/>
    <col min="10756" max="10756" width="5.75" style="11" customWidth="1"/>
    <col min="10757" max="10757" width="7.5" style="11" customWidth="1"/>
    <col min="10758" max="10787" width="5.75" style="11" customWidth="1"/>
    <col min="10788" max="10788" width="21.625" style="11" customWidth="1"/>
    <col min="10789" max="10806" width="5.5" style="11" customWidth="1"/>
    <col min="10807" max="11011" width="9" style="11"/>
    <col min="11012" max="11012" width="5.75" style="11" customWidth="1"/>
    <col min="11013" max="11013" width="7.5" style="11" customWidth="1"/>
    <col min="11014" max="11043" width="5.75" style="11" customWidth="1"/>
    <col min="11044" max="11044" width="21.625" style="11" customWidth="1"/>
    <col min="11045" max="11062" width="5.5" style="11" customWidth="1"/>
    <col min="11063" max="11267" width="9" style="11"/>
    <col min="11268" max="11268" width="5.75" style="11" customWidth="1"/>
    <col min="11269" max="11269" width="7.5" style="11" customWidth="1"/>
    <col min="11270" max="11299" width="5.75" style="11" customWidth="1"/>
    <col min="11300" max="11300" width="21.625" style="11" customWidth="1"/>
    <col min="11301" max="11318" width="5.5" style="11" customWidth="1"/>
    <col min="11319" max="11523" width="9" style="11"/>
    <col min="11524" max="11524" width="5.75" style="11" customWidth="1"/>
    <col min="11525" max="11525" width="7.5" style="11" customWidth="1"/>
    <col min="11526" max="11555" width="5.75" style="11" customWidth="1"/>
    <col min="11556" max="11556" width="21.625" style="11" customWidth="1"/>
    <col min="11557" max="11574" width="5.5" style="11" customWidth="1"/>
    <col min="11575" max="11779" width="9" style="11"/>
    <col min="11780" max="11780" width="5.75" style="11" customWidth="1"/>
    <col min="11781" max="11781" width="7.5" style="11" customWidth="1"/>
    <col min="11782" max="11811" width="5.75" style="11" customWidth="1"/>
    <col min="11812" max="11812" width="21.625" style="11" customWidth="1"/>
    <col min="11813" max="11830" width="5.5" style="11" customWidth="1"/>
    <col min="11831" max="12035" width="9" style="11"/>
    <col min="12036" max="12036" width="5.75" style="11" customWidth="1"/>
    <col min="12037" max="12037" width="7.5" style="11" customWidth="1"/>
    <col min="12038" max="12067" width="5.75" style="11" customWidth="1"/>
    <col min="12068" max="12068" width="21.625" style="11" customWidth="1"/>
    <col min="12069" max="12086" width="5.5" style="11" customWidth="1"/>
    <col min="12087" max="12291" width="9" style="11"/>
    <col min="12292" max="12292" width="5.75" style="11" customWidth="1"/>
    <col min="12293" max="12293" width="7.5" style="11" customWidth="1"/>
    <col min="12294" max="12323" width="5.75" style="11" customWidth="1"/>
    <col min="12324" max="12324" width="21.625" style="11" customWidth="1"/>
    <col min="12325" max="12342" width="5.5" style="11" customWidth="1"/>
    <col min="12343" max="12547" width="9" style="11"/>
    <col min="12548" max="12548" width="5.75" style="11" customWidth="1"/>
    <col min="12549" max="12549" width="7.5" style="11" customWidth="1"/>
    <col min="12550" max="12579" width="5.75" style="11" customWidth="1"/>
    <col min="12580" max="12580" width="21.625" style="11" customWidth="1"/>
    <col min="12581" max="12598" width="5.5" style="11" customWidth="1"/>
    <col min="12599" max="12803" width="9" style="11"/>
    <col min="12804" max="12804" width="5.75" style="11" customWidth="1"/>
    <col min="12805" max="12805" width="7.5" style="11" customWidth="1"/>
    <col min="12806" max="12835" width="5.75" style="11" customWidth="1"/>
    <col min="12836" max="12836" width="21.625" style="11" customWidth="1"/>
    <col min="12837" max="12854" width="5.5" style="11" customWidth="1"/>
    <col min="12855" max="13059" width="9" style="11"/>
    <col min="13060" max="13060" width="5.75" style="11" customWidth="1"/>
    <col min="13061" max="13061" width="7.5" style="11" customWidth="1"/>
    <col min="13062" max="13091" width="5.75" style="11" customWidth="1"/>
    <col min="13092" max="13092" width="21.625" style="11" customWidth="1"/>
    <col min="13093" max="13110" width="5.5" style="11" customWidth="1"/>
    <col min="13111" max="13315" width="9" style="11"/>
    <col min="13316" max="13316" width="5.75" style="11" customWidth="1"/>
    <col min="13317" max="13317" width="7.5" style="11" customWidth="1"/>
    <col min="13318" max="13347" width="5.75" style="11" customWidth="1"/>
    <col min="13348" max="13348" width="21.625" style="11" customWidth="1"/>
    <col min="13349" max="13366" width="5.5" style="11" customWidth="1"/>
    <col min="13367" max="13571" width="9" style="11"/>
    <col min="13572" max="13572" width="5.75" style="11" customWidth="1"/>
    <col min="13573" max="13573" width="7.5" style="11" customWidth="1"/>
    <col min="13574" max="13603" width="5.75" style="11" customWidth="1"/>
    <col min="13604" max="13604" width="21.625" style="11" customWidth="1"/>
    <col min="13605" max="13622" width="5.5" style="11" customWidth="1"/>
    <col min="13623" max="13827" width="9" style="11"/>
    <col min="13828" max="13828" width="5.75" style="11" customWidth="1"/>
    <col min="13829" max="13829" width="7.5" style="11" customWidth="1"/>
    <col min="13830" max="13859" width="5.75" style="11" customWidth="1"/>
    <col min="13860" max="13860" width="21.625" style="11" customWidth="1"/>
    <col min="13861" max="13878" width="5.5" style="11" customWidth="1"/>
    <col min="13879" max="14083" width="9" style="11"/>
    <col min="14084" max="14084" width="5.75" style="11" customWidth="1"/>
    <col min="14085" max="14085" width="7.5" style="11" customWidth="1"/>
    <col min="14086" max="14115" width="5.75" style="11" customWidth="1"/>
    <col min="14116" max="14116" width="21.625" style="11" customWidth="1"/>
    <col min="14117" max="14134" width="5.5" style="11" customWidth="1"/>
    <col min="14135" max="14339" width="9" style="11"/>
    <col min="14340" max="14340" width="5.75" style="11" customWidth="1"/>
    <col min="14341" max="14341" width="7.5" style="11" customWidth="1"/>
    <col min="14342" max="14371" width="5.75" style="11" customWidth="1"/>
    <col min="14372" max="14372" width="21.625" style="11" customWidth="1"/>
    <col min="14373" max="14390" width="5.5" style="11" customWidth="1"/>
    <col min="14391" max="14595" width="9" style="11"/>
    <col min="14596" max="14596" width="5.75" style="11" customWidth="1"/>
    <col min="14597" max="14597" width="7.5" style="11" customWidth="1"/>
    <col min="14598" max="14627" width="5.75" style="11" customWidth="1"/>
    <col min="14628" max="14628" width="21.625" style="11" customWidth="1"/>
    <col min="14629" max="14646" width="5.5" style="11" customWidth="1"/>
    <col min="14647" max="14851" width="9" style="11"/>
    <col min="14852" max="14852" width="5.75" style="11" customWidth="1"/>
    <col min="14853" max="14853" width="7.5" style="11" customWidth="1"/>
    <col min="14854" max="14883" width="5.75" style="11" customWidth="1"/>
    <col min="14884" max="14884" width="21.625" style="11" customWidth="1"/>
    <col min="14885" max="14902" width="5.5" style="11" customWidth="1"/>
    <col min="14903" max="15107" width="9" style="11"/>
    <col min="15108" max="15108" width="5.75" style="11" customWidth="1"/>
    <col min="15109" max="15109" width="7.5" style="11" customWidth="1"/>
    <col min="15110" max="15139" width="5.75" style="11" customWidth="1"/>
    <col min="15140" max="15140" width="21.625" style="11" customWidth="1"/>
    <col min="15141" max="15158" width="5.5" style="11" customWidth="1"/>
    <col min="15159" max="15363" width="9" style="11"/>
    <col min="15364" max="15364" width="5.75" style="11" customWidth="1"/>
    <col min="15365" max="15365" width="7.5" style="11" customWidth="1"/>
    <col min="15366" max="15395" width="5.75" style="11" customWidth="1"/>
    <col min="15396" max="15396" width="21.625" style="11" customWidth="1"/>
    <col min="15397" max="15414" width="5.5" style="11" customWidth="1"/>
    <col min="15415" max="15619" width="9" style="11"/>
    <col min="15620" max="15620" width="5.75" style="11" customWidth="1"/>
    <col min="15621" max="15621" width="7.5" style="11" customWidth="1"/>
    <col min="15622" max="15651" width="5.75" style="11" customWidth="1"/>
    <col min="15652" max="15652" width="21.625" style="11" customWidth="1"/>
    <col min="15653" max="15670" width="5.5" style="11" customWidth="1"/>
    <col min="15671" max="15875" width="9" style="11"/>
    <col min="15876" max="15876" width="5.75" style="11" customWidth="1"/>
    <col min="15877" max="15877" width="7.5" style="11" customWidth="1"/>
    <col min="15878" max="15907" width="5.75" style="11" customWidth="1"/>
    <col min="15908" max="15908" width="21.625" style="11" customWidth="1"/>
    <col min="15909" max="15926" width="5.5" style="11" customWidth="1"/>
    <col min="15927" max="16131" width="9" style="11"/>
    <col min="16132" max="16132" width="5.75" style="11" customWidth="1"/>
    <col min="16133" max="16133" width="7.5" style="11" customWidth="1"/>
    <col min="16134" max="16163" width="5.75" style="11" customWidth="1"/>
    <col min="16164" max="16164" width="21.625" style="11" customWidth="1"/>
    <col min="16165" max="16182" width="5.5" style="11" customWidth="1"/>
    <col min="16183" max="16383" width="9" style="11"/>
    <col min="16384" max="16384" width="9" style="11" customWidth="1"/>
  </cols>
  <sheetData>
    <row r="1" spans="1:43" ht="17.25">
      <c r="A1" s="9"/>
      <c r="B1" s="8"/>
      <c r="C1" s="9"/>
      <c r="D1" s="9"/>
      <c r="E1" s="10"/>
      <c r="F1" s="10"/>
      <c r="G1" s="10"/>
      <c r="H1" s="10"/>
      <c r="I1" s="10"/>
      <c r="J1" s="10"/>
      <c r="K1" s="10"/>
      <c r="L1" s="10"/>
      <c r="M1" s="9"/>
      <c r="N1" s="9"/>
      <c r="O1" s="9"/>
      <c r="P1" s="9"/>
      <c r="Q1" s="9"/>
      <c r="R1" s="9"/>
      <c r="V1" s="10"/>
      <c r="W1" s="10"/>
      <c r="X1" s="10"/>
      <c r="Y1" s="9"/>
      <c r="Z1" s="9"/>
      <c r="AA1" s="9"/>
      <c r="AB1" s="9"/>
      <c r="AC1" s="9"/>
      <c r="AD1" s="9"/>
    </row>
    <row r="2" spans="1:43" s="12" customFormat="1" ht="31.5">
      <c r="A2" s="233" t="s">
        <v>137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</row>
    <row r="3" spans="1:43" s="13" customFormat="1" ht="26.25"/>
    <row r="4" spans="1:43" s="8" customFormat="1" ht="17.25" customHeight="1">
      <c r="A4" t="s">
        <v>127</v>
      </c>
      <c r="B4" s="89" t="s">
        <v>128</v>
      </c>
      <c r="C4" s="8" t="s">
        <v>136</v>
      </c>
    </row>
    <row r="5" spans="1:43" s="8" customFormat="1" ht="17.25" customHeight="1">
      <c r="A5" t="s">
        <v>127</v>
      </c>
      <c r="B5" s="89" t="s">
        <v>162</v>
      </c>
      <c r="C5" s="8" t="s">
        <v>161</v>
      </c>
    </row>
    <row r="6" spans="1:43" s="8" customFormat="1" ht="17.25" customHeight="1">
      <c r="A6" t="s">
        <v>127</v>
      </c>
      <c r="B6" s="89" t="s">
        <v>129</v>
      </c>
      <c r="C6" s="8" t="s">
        <v>140</v>
      </c>
    </row>
    <row r="7" spans="1:43" s="8" customFormat="1" ht="17.25" customHeight="1">
      <c r="A7" t="s">
        <v>127</v>
      </c>
      <c r="B7" s="89" t="s">
        <v>130</v>
      </c>
      <c r="C7" s="97" t="s">
        <v>164</v>
      </c>
      <c r="D7" s="97"/>
    </row>
    <row r="8" spans="1:43" s="8" customFormat="1" ht="17.25" customHeight="1">
      <c r="A8" t="s">
        <v>127</v>
      </c>
      <c r="B8" s="89" t="s">
        <v>159</v>
      </c>
      <c r="C8" s="180" t="s">
        <v>168</v>
      </c>
    </row>
    <row r="9" spans="1:43" s="14" customFormat="1" ht="17.25" customHeight="1">
      <c r="A9" t="s">
        <v>127</v>
      </c>
      <c r="B9" s="89" t="s">
        <v>131</v>
      </c>
      <c r="C9" s="180" t="s">
        <v>171</v>
      </c>
      <c r="D9" s="8"/>
      <c r="E9" s="15"/>
      <c r="F9" s="15"/>
      <c r="G9" s="15"/>
      <c r="H9" s="15"/>
      <c r="I9" s="15"/>
      <c r="J9" s="15"/>
      <c r="K9" s="15"/>
      <c r="L9" s="15"/>
      <c r="V9" s="15"/>
      <c r="W9" s="15"/>
      <c r="X9" s="15"/>
    </row>
    <row r="10" spans="1:43" s="14" customFormat="1">
      <c r="A10"/>
      <c r="B10" s="89"/>
      <c r="C10" s="15"/>
      <c r="D10" s="15"/>
      <c r="E10" s="15"/>
      <c r="F10" s="15"/>
      <c r="G10" s="15"/>
      <c r="H10" s="15"/>
      <c r="I10" s="15"/>
      <c r="J10" s="15"/>
      <c r="K10" s="15"/>
      <c r="L10" s="15"/>
      <c r="V10" s="15"/>
      <c r="W10" s="15"/>
      <c r="X10" s="15"/>
    </row>
    <row r="11" spans="1:43" s="14" customFormat="1" ht="17.25" thickBot="1">
      <c r="A11"/>
      <c r="B11" s="89"/>
      <c r="C11" s="15"/>
      <c r="D11" s="15"/>
      <c r="E11" s="15"/>
      <c r="F11" s="15"/>
      <c r="G11" s="15"/>
      <c r="H11" s="15"/>
      <c r="I11" s="15"/>
      <c r="J11" s="15"/>
      <c r="K11" s="15"/>
      <c r="L11" s="15"/>
      <c r="V11" s="15"/>
      <c r="W11" s="15"/>
      <c r="X11" s="15"/>
    </row>
    <row r="12" spans="1:43" s="16" customFormat="1" ht="17.25">
      <c r="A12" s="234" t="s">
        <v>119</v>
      </c>
      <c r="B12" s="235"/>
      <c r="C12" s="247" t="s">
        <v>160</v>
      </c>
      <c r="D12" s="248"/>
      <c r="E12" s="248"/>
      <c r="F12" s="248"/>
      <c r="G12" s="249"/>
      <c r="H12" s="247" t="s">
        <v>125</v>
      </c>
      <c r="I12" s="248"/>
      <c r="J12" s="248"/>
      <c r="K12" s="248"/>
      <c r="L12" s="248"/>
      <c r="M12" s="248"/>
      <c r="N12" s="248"/>
      <c r="O12" s="248"/>
      <c r="P12" s="248"/>
      <c r="Q12" s="248"/>
      <c r="R12" s="248"/>
      <c r="S12" s="249"/>
      <c r="T12" s="247" t="s">
        <v>143</v>
      </c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9"/>
      <c r="AF12" s="248" t="s">
        <v>165</v>
      </c>
      <c r="AG12" s="248"/>
      <c r="AH12" s="248"/>
      <c r="AI12" s="248"/>
      <c r="AJ12" s="248"/>
      <c r="AK12" s="248"/>
      <c r="AL12" s="248"/>
      <c r="AM12" s="248"/>
      <c r="AN12" s="248"/>
      <c r="AO12" s="154"/>
      <c r="AP12" s="154"/>
      <c r="AQ12" s="245" t="s">
        <v>120</v>
      </c>
    </row>
    <row r="13" spans="1:43" s="16" customFormat="1" ht="17.25">
      <c r="A13" s="236"/>
      <c r="B13" s="237"/>
      <c r="C13" s="74">
        <v>8</v>
      </c>
      <c r="D13" s="75">
        <v>9</v>
      </c>
      <c r="E13" s="75">
        <v>10</v>
      </c>
      <c r="F13" s="75">
        <v>11</v>
      </c>
      <c r="G13" s="76">
        <v>12</v>
      </c>
      <c r="H13" s="74">
        <v>1</v>
      </c>
      <c r="I13" s="75">
        <v>2</v>
      </c>
      <c r="J13" s="75">
        <v>3</v>
      </c>
      <c r="K13" s="75">
        <v>4</v>
      </c>
      <c r="L13" s="75">
        <v>5</v>
      </c>
      <c r="M13" s="75">
        <v>6</v>
      </c>
      <c r="N13" s="75">
        <v>7</v>
      </c>
      <c r="O13" s="75">
        <v>8</v>
      </c>
      <c r="P13" s="75">
        <v>9</v>
      </c>
      <c r="Q13" s="75">
        <v>10</v>
      </c>
      <c r="R13" s="75">
        <v>11</v>
      </c>
      <c r="S13" s="76">
        <v>12</v>
      </c>
      <c r="T13" s="74">
        <v>1</v>
      </c>
      <c r="U13" s="75">
        <v>2</v>
      </c>
      <c r="V13" s="75">
        <v>3</v>
      </c>
      <c r="W13" s="75">
        <v>4</v>
      </c>
      <c r="X13" s="75">
        <v>5</v>
      </c>
      <c r="Y13" s="75">
        <v>6</v>
      </c>
      <c r="Z13" s="75">
        <v>7</v>
      </c>
      <c r="AA13" s="75">
        <v>8</v>
      </c>
      <c r="AB13" s="75">
        <v>9</v>
      </c>
      <c r="AC13" s="75">
        <v>10</v>
      </c>
      <c r="AD13" s="75">
        <v>11</v>
      </c>
      <c r="AE13" s="76">
        <v>12</v>
      </c>
      <c r="AF13" s="155">
        <v>1</v>
      </c>
      <c r="AG13" s="75">
        <v>2</v>
      </c>
      <c r="AH13" s="75">
        <v>3</v>
      </c>
      <c r="AI13" s="75">
        <v>4</v>
      </c>
      <c r="AJ13" s="75">
        <v>5</v>
      </c>
      <c r="AK13" s="75">
        <v>6</v>
      </c>
      <c r="AL13" s="75">
        <v>7</v>
      </c>
      <c r="AM13" s="75">
        <v>8</v>
      </c>
      <c r="AN13" s="75">
        <v>9</v>
      </c>
      <c r="AO13" s="101">
        <v>10</v>
      </c>
      <c r="AP13" s="101">
        <v>11</v>
      </c>
      <c r="AQ13" s="246"/>
    </row>
    <row r="14" spans="1:43" s="16" customFormat="1" ht="16.899999999999999" customHeight="1">
      <c r="A14" s="238" t="s">
        <v>121</v>
      </c>
      <c r="B14" s="239"/>
      <c r="C14" s="77"/>
      <c r="D14" s="78"/>
      <c r="E14" s="78"/>
      <c r="F14" s="78"/>
      <c r="G14" s="79"/>
      <c r="H14" s="77"/>
      <c r="I14" s="161"/>
      <c r="J14" s="78"/>
      <c r="K14" s="78"/>
      <c r="L14" s="78"/>
      <c r="M14" s="78"/>
      <c r="N14" s="78"/>
      <c r="O14" s="78"/>
      <c r="P14" s="78"/>
      <c r="Q14" s="78"/>
      <c r="R14" s="78"/>
      <c r="S14" s="79"/>
      <c r="T14" s="77"/>
      <c r="U14" s="78"/>
      <c r="V14" s="156"/>
      <c r="W14" s="78"/>
      <c r="X14" s="78"/>
      <c r="Y14" s="78"/>
      <c r="Z14" s="78"/>
      <c r="AA14" s="78"/>
      <c r="AB14" s="78"/>
      <c r="AC14" s="78"/>
      <c r="AD14" s="78"/>
      <c r="AE14" s="79"/>
      <c r="AF14" s="156"/>
      <c r="AG14" s="161"/>
      <c r="AH14" s="78"/>
      <c r="AI14" s="78"/>
      <c r="AJ14" s="78"/>
      <c r="AK14" s="78"/>
      <c r="AL14" s="78"/>
      <c r="AM14" s="78"/>
      <c r="AN14" s="78"/>
      <c r="AO14" s="78"/>
      <c r="AP14" s="78"/>
      <c r="AQ14" s="242" t="s">
        <v>163</v>
      </c>
    </row>
    <row r="15" spans="1:43" s="16" customFormat="1" ht="17.25">
      <c r="A15" s="229"/>
      <c r="B15" s="230"/>
      <c r="C15" s="87">
        <v>1</v>
      </c>
      <c r="D15" s="81"/>
      <c r="E15" s="81">
        <v>1</v>
      </c>
      <c r="F15" s="81">
        <v>1</v>
      </c>
      <c r="G15" s="82">
        <v>1</v>
      </c>
      <c r="H15" s="87">
        <v>1</v>
      </c>
      <c r="I15" s="162">
        <v>1</v>
      </c>
      <c r="J15" s="81">
        <v>1</v>
      </c>
      <c r="K15" s="81">
        <v>1</v>
      </c>
      <c r="L15" s="81">
        <v>1</v>
      </c>
      <c r="M15" s="81">
        <v>1</v>
      </c>
      <c r="N15" s="81">
        <v>1</v>
      </c>
      <c r="O15" s="81">
        <v>1</v>
      </c>
      <c r="P15" s="81">
        <v>1</v>
      </c>
      <c r="Q15" s="81">
        <v>1</v>
      </c>
      <c r="R15" s="81">
        <v>1</v>
      </c>
      <c r="S15" s="82">
        <v>1</v>
      </c>
      <c r="T15" s="87">
        <v>1</v>
      </c>
      <c r="U15" s="81">
        <v>1</v>
      </c>
      <c r="V15" s="157">
        <v>1</v>
      </c>
      <c r="W15" s="81">
        <v>1</v>
      </c>
      <c r="X15" s="81">
        <v>1</v>
      </c>
      <c r="Y15" s="81">
        <v>1</v>
      </c>
      <c r="Z15" s="81">
        <v>1</v>
      </c>
      <c r="AA15" s="81">
        <v>1</v>
      </c>
      <c r="AB15" s="81">
        <v>1</v>
      </c>
      <c r="AC15" s="81">
        <v>1</v>
      </c>
      <c r="AD15" s="81">
        <v>1</v>
      </c>
      <c r="AE15" s="82">
        <v>1</v>
      </c>
      <c r="AF15" s="157">
        <v>1</v>
      </c>
      <c r="AG15" s="162">
        <v>1</v>
      </c>
      <c r="AH15" s="81">
        <v>1</v>
      </c>
      <c r="AI15" s="81">
        <v>1</v>
      </c>
      <c r="AJ15" s="81">
        <v>1</v>
      </c>
      <c r="AK15" s="81">
        <v>1</v>
      </c>
      <c r="AL15" s="81">
        <v>1</v>
      </c>
      <c r="AM15" s="81">
        <v>1</v>
      </c>
      <c r="AN15" s="81">
        <v>1</v>
      </c>
      <c r="AO15" s="165"/>
      <c r="AP15" s="165"/>
      <c r="AQ15" s="243"/>
    </row>
    <row r="16" spans="1:43" s="16" customFormat="1" ht="17.25">
      <c r="A16" s="240"/>
      <c r="B16" s="241"/>
      <c r="C16" s="86"/>
      <c r="D16" s="83"/>
      <c r="E16" s="83"/>
      <c r="F16" s="83"/>
      <c r="G16" s="84"/>
      <c r="H16" s="86"/>
      <c r="I16" s="163"/>
      <c r="J16" s="83"/>
      <c r="K16" s="83"/>
      <c r="L16" s="83"/>
      <c r="M16" s="83"/>
      <c r="N16" s="83"/>
      <c r="O16" s="83"/>
      <c r="P16" s="83"/>
      <c r="Q16" s="83"/>
      <c r="R16" s="83"/>
      <c r="S16" s="84"/>
      <c r="T16" s="86"/>
      <c r="U16" s="83"/>
      <c r="V16" s="158"/>
      <c r="W16" s="83"/>
      <c r="X16" s="83"/>
      <c r="Y16" s="83"/>
      <c r="Z16" s="83"/>
      <c r="AA16" s="83"/>
      <c r="AB16" s="83"/>
      <c r="AC16" s="83"/>
      <c r="AD16" s="83"/>
      <c r="AE16" s="84"/>
      <c r="AF16" s="158"/>
      <c r="AG16" s="163"/>
      <c r="AH16" s="83"/>
      <c r="AI16" s="83"/>
      <c r="AJ16" s="83"/>
      <c r="AK16" s="83"/>
      <c r="AL16" s="83"/>
      <c r="AM16" s="83"/>
      <c r="AN16" s="83"/>
      <c r="AO16" s="83"/>
      <c r="AP16" s="83"/>
      <c r="AQ16" s="244"/>
    </row>
    <row r="17" spans="1:43" s="16" customFormat="1" ht="17.25" customHeight="1">
      <c r="A17" s="229" t="s">
        <v>146</v>
      </c>
      <c r="B17" s="230"/>
      <c r="C17" s="90"/>
      <c r="D17" s="91"/>
      <c r="E17" s="91"/>
      <c r="F17" s="91"/>
      <c r="G17" s="92"/>
      <c r="H17" s="90"/>
      <c r="I17" s="164"/>
      <c r="J17" s="78"/>
      <c r="K17" s="91"/>
      <c r="L17" s="91"/>
      <c r="M17" s="91"/>
      <c r="N17" s="91"/>
      <c r="O17" s="91"/>
      <c r="P17" s="91"/>
      <c r="Q17" s="91"/>
      <c r="R17" s="91"/>
      <c r="S17" s="92"/>
      <c r="T17" s="90"/>
      <c r="U17" s="91"/>
      <c r="V17" s="159"/>
      <c r="W17" s="91"/>
      <c r="X17" s="91"/>
      <c r="Y17" s="91"/>
      <c r="Z17" s="91"/>
      <c r="AA17" s="91"/>
      <c r="AB17" s="91"/>
      <c r="AC17" s="91"/>
      <c r="AD17" s="91"/>
      <c r="AE17" s="92"/>
      <c r="AF17" s="159"/>
      <c r="AG17" s="164"/>
      <c r="AH17" s="78"/>
      <c r="AI17" s="91"/>
      <c r="AJ17" s="91"/>
      <c r="AK17" s="91"/>
      <c r="AL17" s="91"/>
      <c r="AM17" s="91"/>
      <c r="AN17" s="91"/>
      <c r="AO17" s="91"/>
      <c r="AP17" s="91"/>
      <c r="AQ17" s="226" t="s">
        <v>167</v>
      </c>
    </row>
    <row r="18" spans="1:43" s="16" customFormat="1" ht="17.25">
      <c r="A18" s="229"/>
      <c r="B18" s="230"/>
      <c r="C18" s="80"/>
      <c r="D18" s="153"/>
      <c r="E18" s="85"/>
      <c r="F18" s="165"/>
      <c r="G18" s="166"/>
      <c r="H18" s="87">
        <v>1</v>
      </c>
      <c r="I18" s="81">
        <v>1</v>
      </c>
      <c r="J18" s="157">
        <v>1</v>
      </c>
      <c r="K18" s="81">
        <v>1</v>
      </c>
      <c r="L18" s="81">
        <v>1</v>
      </c>
      <c r="M18" s="81">
        <v>1</v>
      </c>
      <c r="N18" s="81">
        <v>1</v>
      </c>
      <c r="O18" s="81">
        <v>1</v>
      </c>
      <c r="P18" s="81">
        <v>1</v>
      </c>
      <c r="Q18" s="81">
        <v>1</v>
      </c>
      <c r="R18" s="81">
        <v>1</v>
      </c>
      <c r="S18" s="82">
        <v>1</v>
      </c>
      <c r="T18" s="87">
        <v>1</v>
      </c>
      <c r="U18" s="81">
        <v>1</v>
      </c>
      <c r="V18" s="157">
        <v>1</v>
      </c>
      <c r="W18" s="81">
        <v>1</v>
      </c>
      <c r="X18" s="81">
        <v>1</v>
      </c>
      <c r="Y18" s="81">
        <v>1</v>
      </c>
      <c r="Z18" s="81">
        <v>1</v>
      </c>
      <c r="AA18" s="81">
        <v>1</v>
      </c>
      <c r="AB18" s="81">
        <v>1</v>
      </c>
      <c r="AC18" s="81">
        <v>1</v>
      </c>
      <c r="AD18" s="81">
        <v>1</v>
      </c>
      <c r="AE18" s="82">
        <v>1</v>
      </c>
      <c r="AF18" s="157">
        <v>1</v>
      </c>
      <c r="AG18" s="162">
        <v>1</v>
      </c>
      <c r="AH18" s="81">
        <v>1</v>
      </c>
      <c r="AI18" s="81">
        <v>1</v>
      </c>
      <c r="AJ18" s="81">
        <v>1</v>
      </c>
      <c r="AK18" s="81">
        <v>1</v>
      </c>
      <c r="AL18" s="81">
        <v>1</v>
      </c>
      <c r="AM18" s="81">
        <v>1</v>
      </c>
      <c r="AN18" s="81">
        <v>1</v>
      </c>
      <c r="AO18" s="165"/>
      <c r="AP18" s="165"/>
      <c r="AQ18" s="227"/>
    </row>
    <row r="19" spans="1:43" s="16" customFormat="1" ht="18" thickBot="1">
      <c r="A19" s="231"/>
      <c r="B19" s="232"/>
      <c r="C19" s="93"/>
      <c r="D19" s="94"/>
      <c r="E19" s="94"/>
      <c r="F19" s="94"/>
      <c r="G19" s="95"/>
      <c r="H19" s="93"/>
      <c r="I19" s="94"/>
      <c r="J19" s="160"/>
      <c r="K19" s="94"/>
      <c r="L19" s="94"/>
      <c r="M19" s="94"/>
      <c r="N19" s="94"/>
      <c r="O19" s="94"/>
      <c r="P19" s="94"/>
      <c r="Q19" s="94"/>
      <c r="R19" s="94"/>
      <c r="S19" s="95"/>
      <c r="T19" s="93"/>
      <c r="U19" s="94"/>
      <c r="V19" s="160"/>
      <c r="W19" s="94"/>
      <c r="X19" s="94"/>
      <c r="Y19" s="94"/>
      <c r="Z19" s="94"/>
      <c r="AA19" s="94"/>
      <c r="AB19" s="94"/>
      <c r="AC19" s="94"/>
      <c r="AD19" s="94"/>
      <c r="AE19" s="95"/>
      <c r="AF19" s="160"/>
      <c r="AG19" s="94"/>
      <c r="AH19" s="160"/>
      <c r="AI19" s="94"/>
      <c r="AJ19" s="94"/>
      <c r="AK19" s="94"/>
      <c r="AL19" s="94"/>
      <c r="AM19" s="94"/>
      <c r="AN19" s="94"/>
      <c r="AO19" s="94"/>
      <c r="AP19" s="94"/>
      <c r="AQ19" s="228"/>
    </row>
    <row r="21" spans="1:43">
      <c r="B21" s="167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</row>
    <row r="22" spans="1:43">
      <c r="B22" s="168"/>
      <c r="C22" s="250"/>
      <c r="D22" s="252"/>
      <c r="E22" s="252"/>
      <c r="F22" s="252"/>
      <c r="G22" s="252"/>
      <c r="H22" s="252"/>
      <c r="I22" s="252"/>
      <c r="J22" s="252"/>
      <c r="K22" s="252"/>
      <c r="L22" s="252"/>
      <c r="M22" s="252"/>
    </row>
    <row r="23" spans="1:43">
      <c r="B23" s="168"/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</row>
    <row r="24" spans="1:43">
      <c r="B24" s="168"/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</row>
    <row r="25" spans="1:43">
      <c r="B25" s="168"/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</row>
    <row r="26" spans="1:43">
      <c r="B26" s="168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</row>
  </sheetData>
  <mergeCells count="17">
    <mergeCell ref="C26:M26"/>
    <mergeCell ref="C21:M21"/>
    <mergeCell ref="C22:M22"/>
    <mergeCell ref="C23:M23"/>
    <mergeCell ref="C24:M24"/>
    <mergeCell ref="C25:M25"/>
    <mergeCell ref="AQ17:AQ19"/>
    <mergeCell ref="A17:B19"/>
    <mergeCell ref="A2:AQ2"/>
    <mergeCell ref="A12:B13"/>
    <mergeCell ref="A14:B16"/>
    <mergeCell ref="AQ14:AQ16"/>
    <mergeCell ref="AQ12:AQ13"/>
    <mergeCell ref="C12:G12"/>
    <mergeCell ref="H12:S12"/>
    <mergeCell ref="T12:AE12"/>
    <mergeCell ref="AF12:AN12"/>
  </mergeCells>
  <phoneticPr fontId="1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사업개요</vt:lpstr>
      <vt:lpstr>갑지(사업비)</vt:lpstr>
      <vt:lpstr>을지(총공사비)</vt:lpstr>
      <vt:lpstr>예정공정표(수정)</vt:lpstr>
      <vt:lpstr>'갑지(사업비)'!Print_Area</vt:lpstr>
      <vt:lpstr>사업개요!Print_Area</vt:lpstr>
      <vt:lpstr>'예정공정표(수정)'!Print_Area</vt:lpstr>
      <vt:lpstr>'을지(총공사비)'!Print_Area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dell3070ssd128</dc:creator>
  <cp:lastModifiedBy>Windows 사용자</cp:lastModifiedBy>
  <cp:lastPrinted>2026-10-01T00:01:39Z</cp:lastPrinted>
  <dcterms:created xsi:type="dcterms:W3CDTF">2021-01-04T01:30:37Z</dcterms:created>
  <dcterms:modified xsi:type="dcterms:W3CDTF">2026-10-12T05:12:30Z</dcterms:modified>
</cp:coreProperties>
</file>